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M:\Загрузки\"/>
    </mc:Choice>
  </mc:AlternateContent>
  <xr:revisionPtr revIDLastSave="0" documentId="8_{21315B6E-49FA-4055-BB34-FE373A1A290D}" xr6:coauthVersionLast="36" xr6:coauthVersionMax="36" xr10:uidLastSave="{00000000-0000-0000-0000-000000000000}"/>
  <bookViews>
    <workbookView xWindow="0" yWindow="0" windowWidth="28800" windowHeight="12345" tabRatio="744" xr2:uid="{00000000-000D-0000-FFFF-FFFF00000000}"/>
  </bookViews>
  <sheets>
    <sheet name="Титульный лист" sheetId="8" r:id="rId1"/>
    <sheet name="Раздел 1" sheetId="19" r:id="rId2"/>
    <sheet name="Раздел 2" sheetId="20" r:id="rId3"/>
    <sheet name="справочно" sheetId="32" r:id="rId4"/>
    <sheet name="Раздел 3" sheetId="21" r:id="rId5"/>
    <sheet name="Раздел 4" sheetId="22" r:id="rId6"/>
  </sheets>
  <definedNames>
    <definedName name="_xlnm.Print_Area" localSheetId="1">'Раздел 1'!$A$1:$G$128</definedName>
    <definedName name="_xlnm.Print_Area" localSheetId="2">'Раздел 2'!$A$1:$J$56</definedName>
    <definedName name="_xlnm.Print_Area" localSheetId="4">'Раздел 3'!$A$1:$F$53</definedName>
    <definedName name="_xlnm.Print_Area" localSheetId="5">'Раздел 4'!$A$1:$D$24</definedName>
    <definedName name="_xlnm.Print_Area" localSheetId="3">справочно!$A$1:$I$105</definedName>
    <definedName name="_xlnm.Print_Area" localSheetId="0">'Титульный лист'!$A$1:$DD$34</definedName>
  </definedNames>
  <calcPr calcId="191029"/>
</workbook>
</file>

<file path=xl/calcChain.xml><?xml version="1.0" encoding="utf-8"?>
<calcChain xmlns="http://schemas.openxmlformats.org/spreadsheetml/2006/main">
  <c r="H88" i="32" l="1"/>
  <c r="H81" i="32" l="1"/>
  <c r="D61" i="32" l="1"/>
  <c r="H42" i="32" l="1"/>
  <c r="F56" i="32" l="1"/>
  <c r="F55" i="32"/>
  <c r="F54" i="32"/>
  <c r="F45" i="32"/>
  <c r="F42" i="32"/>
  <c r="F40" i="32"/>
  <c r="D37" i="32"/>
  <c r="F35" i="32"/>
  <c r="G35" i="32"/>
  <c r="H35" i="32"/>
  <c r="E35" i="32"/>
  <c r="D35" i="32" s="1"/>
  <c r="G11" i="20" l="1"/>
  <c r="E41" i="19"/>
  <c r="F41" i="19"/>
  <c r="F79" i="32" l="1"/>
  <c r="H16" i="32" l="1"/>
  <c r="E32" i="32"/>
  <c r="F32" i="32"/>
  <c r="G32" i="32"/>
  <c r="H32" i="32"/>
  <c r="D34" i="32"/>
  <c r="D32" i="32" s="1"/>
  <c r="H56" i="32"/>
  <c r="D35" i="19" l="1"/>
  <c r="G29" i="20"/>
  <c r="G6" i="20" s="1"/>
  <c r="G24" i="20" l="1"/>
  <c r="G17" i="20" s="1"/>
  <c r="H39" i="32" l="1"/>
  <c r="F39" i="32"/>
  <c r="D40" i="32"/>
  <c r="C6" i="21" s="1"/>
  <c r="C7" i="21" s="1"/>
  <c r="D42" i="32"/>
  <c r="D43" i="32"/>
  <c r="D46" i="19" s="1"/>
  <c r="D18" i="19" l="1"/>
  <c r="D27" i="32" l="1"/>
  <c r="AU15" i="8"/>
  <c r="H83" i="32" l="1"/>
  <c r="I52" i="32" l="1"/>
  <c r="I38" i="32" s="1"/>
  <c r="I25" i="32"/>
  <c r="I13" i="32" s="1"/>
  <c r="F40" i="19" l="1"/>
  <c r="F26" i="19"/>
  <c r="F8" i="19" s="1"/>
  <c r="F53" i="32" l="1"/>
  <c r="F52" i="32" s="1"/>
  <c r="D22" i="19" l="1"/>
  <c r="D21" i="19"/>
  <c r="D7" i="21"/>
  <c r="E7" i="21"/>
  <c r="C15" i="21"/>
  <c r="D15" i="21"/>
  <c r="E15" i="21"/>
  <c r="D16" i="21"/>
  <c r="D13" i="21" s="1"/>
  <c r="D11" i="21" s="1"/>
  <c r="E16" i="21"/>
  <c r="C16" i="21"/>
  <c r="C13" i="21" s="1"/>
  <c r="E13" i="21"/>
  <c r="E11" i="21" s="1"/>
  <c r="E25" i="21" l="1"/>
  <c r="D25" i="21"/>
  <c r="C25" i="21"/>
  <c r="D20" i="21"/>
  <c r="C20" i="21"/>
  <c r="AN15" i="8"/>
  <c r="E40" i="19"/>
  <c r="E26" i="19"/>
  <c r="E8" i="19" s="1"/>
  <c r="E53" i="32"/>
  <c r="E52" i="32" s="1"/>
  <c r="D55" i="32"/>
  <c r="D62" i="19" s="1"/>
  <c r="D33" i="19"/>
  <c r="D30" i="19"/>
  <c r="F25" i="32"/>
  <c r="D27" i="19" s="1"/>
  <c r="G25" i="32"/>
  <c r="H25" i="32"/>
  <c r="E25" i="32"/>
  <c r="D87" i="32"/>
  <c r="D98" i="19" s="1"/>
  <c r="D28" i="32" l="1"/>
  <c r="D24" i="32"/>
  <c r="D22" i="32" s="1"/>
  <c r="D23" i="19" s="1"/>
  <c r="E22" i="32"/>
  <c r="F22" i="32"/>
  <c r="G22" i="32"/>
  <c r="H22" i="32"/>
  <c r="H13" i="32" s="1"/>
  <c r="D25" i="32" l="1"/>
  <c r="D26" i="19" l="1"/>
  <c r="D84" i="32"/>
  <c r="D90" i="19" s="1"/>
  <c r="H45" i="32"/>
  <c r="F95" i="32" l="1"/>
  <c r="G95" i="32"/>
  <c r="H95" i="32"/>
  <c r="E95" i="32"/>
  <c r="E41" i="32"/>
  <c r="D41" i="32" l="1"/>
  <c r="D43" i="19" s="1"/>
  <c r="E39" i="32"/>
  <c r="H72" i="32"/>
  <c r="G72" i="32" s="1"/>
  <c r="F72" i="32" s="1"/>
  <c r="E72" i="32" s="1"/>
  <c r="D64" i="32"/>
  <c r="D71" i="19" s="1"/>
  <c r="F59" i="32" l="1"/>
  <c r="G59" i="32"/>
  <c r="H59" i="32"/>
  <c r="E59" i="32"/>
  <c r="G52" i="32"/>
  <c r="H52" i="32"/>
  <c r="F44" i="32"/>
  <c r="G44" i="32"/>
  <c r="H44" i="32"/>
  <c r="E44" i="32"/>
  <c r="G39" i="32"/>
  <c r="D39" i="32" s="1"/>
  <c r="D45" i="19"/>
  <c r="D45" i="32"/>
  <c r="D48" i="19" s="1"/>
  <c r="D46" i="32"/>
  <c r="D47" i="32"/>
  <c r="D48" i="32"/>
  <c r="D49" i="32"/>
  <c r="D50" i="32"/>
  <c r="D51" i="32"/>
  <c r="D53" i="32"/>
  <c r="D58" i="19" s="1"/>
  <c r="D54" i="32"/>
  <c r="D60" i="19" s="1"/>
  <c r="D56" i="32"/>
  <c r="D57" i="32"/>
  <c r="D64" i="19" s="1"/>
  <c r="D58" i="32"/>
  <c r="D67" i="19"/>
  <c r="D62" i="32"/>
  <c r="D69" i="19" s="1"/>
  <c r="D63" i="32"/>
  <c r="D70" i="19" s="1"/>
  <c r="D66" i="32"/>
  <c r="D67" i="32"/>
  <c r="D68" i="32"/>
  <c r="D69" i="32"/>
  <c r="D70" i="32"/>
  <c r="D71" i="32"/>
  <c r="D72" i="32"/>
  <c r="D79" i="19" s="1"/>
  <c r="D74" i="32"/>
  <c r="D77" i="32"/>
  <c r="D82" i="19" s="1"/>
  <c r="D78" i="32"/>
  <c r="D84" i="19" s="1"/>
  <c r="D81" i="32"/>
  <c r="D86" i="19" s="1"/>
  <c r="D82" i="32"/>
  <c r="D88" i="19" s="1"/>
  <c r="D83" i="32"/>
  <c r="D89" i="19" s="1"/>
  <c r="D85" i="32"/>
  <c r="C45" i="21" s="1"/>
  <c r="D86" i="32"/>
  <c r="D95" i="19" s="1"/>
  <c r="D88" i="32"/>
  <c r="D99" i="19" s="1"/>
  <c r="D89" i="32"/>
  <c r="D100" i="19" s="1"/>
  <c r="D90" i="32"/>
  <c r="D107" i="19" s="1"/>
  <c r="D91" i="32"/>
  <c r="D92" i="32"/>
  <c r="D93" i="32"/>
  <c r="D94" i="32"/>
  <c r="D95" i="32"/>
  <c r="D113" i="19" s="1"/>
  <c r="D96" i="32"/>
  <c r="D114" i="19" s="1"/>
  <c r="D97" i="32"/>
  <c r="D98" i="32"/>
  <c r="D99" i="32"/>
  <c r="F16" i="32"/>
  <c r="F13" i="32" s="1"/>
  <c r="G16" i="32"/>
  <c r="G13" i="32" s="1"/>
  <c r="E16" i="32"/>
  <c r="E13" i="32" s="1"/>
  <c r="D18" i="32"/>
  <c r="D19" i="32"/>
  <c r="D20" i="32"/>
  <c r="D21" i="32"/>
  <c r="D17" i="32"/>
  <c r="D63" i="19" l="1"/>
  <c r="D91" i="19"/>
  <c r="C11" i="21"/>
  <c r="D16" i="32"/>
  <c r="D13" i="32" s="1"/>
  <c r="D8" i="19" s="1"/>
  <c r="D59" i="32"/>
  <c r="D66" i="19" s="1"/>
  <c r="D44" i="32"/>
  <c r="D47" i="19" s="1"/>
  <c r="D52" i="32"/>
  <c r="D57" i="19" s="1"/>
  <c r="E79" i="32"/>
  <c r="F76" i="32"/>
  <c r="F38" i="32" s="1"/>
  <c r="G79" i="32"/>
  <c r="G76" i="32" s="1"/>
  <c r="G38" i="32" s="1"/>
  <c r="H79" i="32"/>
  <c r="H76" i="32" s="1"/>
  <c r="G43" i="20" s="1"/>
  <c r="G38" i="20" s="1"/>
  <c r="G30" i="20" l="1"/>
  <c r="G25" i="20" s="1"/>
  <c r="D41" i="19"/>
  <c r="H38" i="32"/>
  <c r="D79" i="32"/>
  <c r="D85" i="19" s="1"/>
  <c r="E76" i="32"/>
  <c r="G23" i="20" s="1"/>
  <c r="G19" i="20" s="1"/>
  <c r="G18" i="20" s="1"/>
  <c r="D15" i="19"/>
  <c r="D14" i="19"/>
  <c r="D11" i="19"/>
  <c r="D10" i="32"/>
  <c r="D11" i="32"/>
  <c r="E8" i="32"/>
  <c r="F8" i="32"/>
  <c r="F102" i="32" s="1"/>
  <c r="G8" i="32"/>
  <c r="G102" i="32" s="1"/>
  <c r="H8" i="32"/>
  <c r="G7" i="20" l="1"/>
  <c r="H102" i="32"/>
  <c r="E38" i="32"/>
  <c r="E102" i="32" s="1"/>
  <c r="D76" i="32"/>
  <c r="D81" i="19" s="1"/>
  <c r="D8" i="32"/>
  <c r="D6" i="19" s="1"/>
  <c r="D102" i="32" l="1"/>
  <c r="D7" i="19" s="1"/>
  <c r="D38" i="32"/>
  <c r="D40" i="19" s="1"/>
</calcChain>
</file>

<file path=xl/sharedStrings.xml><?xml version="1.0" encoding="utf-8"?>
<sst xmlns="http://schemas.openxmlformats.org/spreadsheetml/2006/main" count="621" uniqueCount="338">
  <si>
    <t>Наименование показателя</t>
  </si>
  <si>
    <t>Код строки</t>
  </si>
  <si>
    <t>в том числе:</t>
  </si>
  <si>
    <t>х</t>
  </si>
  <si>
    <t>из них:</t>
  </si>
  <si>
    <t>Год начала закупки</t>
  </si>
  <si>
    <t>УТВЕРЖДАЮ</t>
  </si>
  <si>
    <t>(подпись)</t>
  </si>
  <si>
    <t>Дата</t>
  </si>
  <si>
    <t>(расшифровка подписи)</t>
  </si>
  <si>
    <t>КОДЫ</t>
  </si>
  <si>
    <t>(наименование должности лица, утверждающего документ)</t>
  </si>
  <si>
    <t>"</t>
  </si>
  <si>
    <t xml:space="preserve"> г.</t>
  </si>
  <si>
    <t>383</t>
  </si>
  <si>
    <t>чел.</t>
  </si>
  <si>
    <t>тыс. руб.</t>
  </si>
  <si>
    <t>руб.</t>
  </si>
  <si>
    <t>%</t>
  </si>
  <si>
    <t>1.1.2. Фонд оплаты труда прочих работников учреждения (подразделения)</t>
  </si>
  <si>
    <t>в том числе по категориям работников:</t>
  </si>
  <si>
    <t>1.3. Среднесписочная численность работников учреждения (подразделения)</t>
  </si>
  <si>
    <t>1.3.2. Среднесписочная численность прочих работников учреждения (подразделения)</t>
  </si>
  <si>
    <t>1.8. Отношение средней заработной платы руководителей учреждения (подразделения) и их заместителей к средней заработной плате работников учреждения (подразделения)</t>
  </si>
  <si>
    <t>1. Сведения об уровне оплаты труда работников учреждения (подразделения)</t>
  </si>
  <si>
    <t>2. Сведения об использовании имущества учреждения (подразделения)</t>
  </si>
  <si>
    <t>2.1.1. Площадь недвижимого имущества в безвозмездном пользовании, всего</t>
  </si>
  <si>
    <t>2.1.3. Площадь недвижимого имущества, переданная в аренду</t>
  </si>
  <si>
    <t>2.2. Затраты на содержание имущества учреждения (подразделения)</t>
  </si>
  <si>
    <t>2.2.1. Затраты на содержание имущества учреждения (подразделения), не используемого для выполнения государственного задания</t>
  </si>
  <si>
    <t>ед.</t>
  </si>
  <si>
    <t>2.5. Коэффициенты ремонта зданий, характеризующие величину фактических расходов на капитальный ремонт зданий, приходящуюся на один рубль балансовой стоимости основных средств (в том числе за счет бюджетных средств)</t>
  </si>
  <si>
    <t>1.6. Средняя заработная плата, необходимая для реализации указов Президента РФ, предусматривающих повышение оплаты труда отдельных категорий работников бюджетной сферы</t>
  </si>
  <si>
    <t>из них: выплаты стимулирующего характера</t>
  </si>
  <si>
    <t>Наименование мероприятия</t>
  </si>
  <si>
    <t>Сроки проведения</t>
  </si>
  <si>
    <t>Итого:</t>
  </si>
  <si>
    <t>Ожидаемый результат реализации</t>
  </si>
  <si>
    <t>2. Повышение эффективности управления государственной собственностью</t>
  </si>
  <si>
    <t>3. Повышение качества предоставления государственных услуг</t>
  </si>
  <si>
    <t>1. Повышение эффективности управления и кадрового потенциала учреждения (подразделения)</t>
  </si>
  <si>
    <t>4. Направления оптимизации расходов учреждения (подразделения)</t>
  </si>
  <si>
    <t>за счет бюджетных средств</t>
  </si>
  <si>
    <t xml:space="preserve"> в том числе:</t>
  </si>
  <si>
    <t>государственные услуги</t>
  </si>
  <si>
    <t>1</t>
  </si>
  <si>
    <t>1.1</t>
  </si>
  <si>
    <t>1.2</t>
  </si>
  <si>
    <t>1.3</t>
  </si>
  <si>
    <t>2</t>
  </si>
  <si>
    <t>3</t>
  </si>
  <si>
    <t xml:space="preserve">по Сводному реестру
</t>
  </si>
  <si>
    <t xml:space="preserve">глава по БК
</t>
  </si>
  <si>
    <t xml:space="preserve">ИНН
</t>
  </si>
  <si>
    <t xml:space="preserve">КПП
</t>
  </si>
  <si>
    <t xml:space="preserve">по ОКЕИ
</t>
  </si>
  <si>
    <t>Единица измерения: рубли</t>
  </si>
  <si>
    <t>Раздел 1. Поступления и выплаты</t>
  </si>
  <si>
    <t>за пределами планового периода</t>
  </si>
  <si>
    <t>x</t>
  </si>
  <si>
    <t>Доходы, всего:</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</si>
  <si>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</si>
  <si>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</si>
  <si>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</si>
  <si>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</si>
  <si>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</si>
  <si>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</si>
  <si>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</si>
  <si>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</si>
  <si>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</si>
  <si>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</si>
  <si>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</si>
  <si>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</si>
  <si>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</si>
  <si>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</si>
  <si>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</si>
  <si>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</si>
  <si>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</si>
  <si>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</si>
  <si>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</si>
  <si>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</si>
  <si>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</si>
  <si>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</si>
  <si>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</si>
  <si>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</si>
  <si>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</si>
  <si>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</si>
  <si>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</si>
  <si>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</si>
  <si>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</si>
  <si>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налог на имущество организаций и земельный налог</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</si>
  <si>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</si>
  <si>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</si>
  <si>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</si>
  <si>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</si>
  <si>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</si>
  <si>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</si>
  <si>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научно-исследовательских и опытно-конструкторских работ</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</si>
  <si>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</si>
  <si>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</si>
  <si>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</si>
  <si>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</si>
  <si>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</si>
  <si>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налог на прибыль</t>
  </si>
  <si>
    <t>налог на добавленную стоимость</t>
  </si>
  <si>
    <t>прочие налоги, уменьшающие доход</t>
  </si>
  <si>
    <t>возврат в бюджет средств субсидии</t>
  </si>
  <si>
    <t>--------------------------------</t>
  </si>
  <si>
    <t>N п/п</t>
  </si>
  <si>
    <t>Коды строк</t>
  </si>
  <si>
    <t>за счет субсидий, предоставляемых на финансовое обеспечение выполнения государственного (муниципального) задания</t>
  </si>
  <si>
    <t>в соответствии с Федеральным законом N 44-ФЗ</t>
  </si>
  <si>
    <t>1.4.1.2</t>
  </si>
  <si>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</si>
  <si>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</si>
  <si>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</si>
  <si>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средств обязательного медицинского страхования</t>
  </si>
  <si>
    <t>1.4.4.1</t>
  </si>
  <si>
    <t>1.4.4.2</t>
  </si>
  <si>
    <t>за счет прочих источников финансового обеспечения</t>
  </si>
  <si>
    <t>1.4.5.1</t>
  </si>
  <si>
    <t>1.4.5.2</t>
  </si>
  <si>
    <t>в соответствии с Федеральным законом N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</si>
  <si>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</si>
  <si>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</si>
  <si>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1.4</t>
  </si>
  <si>
    <t>1.4.1</t>
  </si>
  <si>
    <t>1.4.1.1.</t>
  </si>
  <si>
    <t>1.4.2</t>
  </si>
  <si>
    <t>1.4.3</t>
  </si>
  <si>
    <t>1.4.4</t>
  </si>
  <si>
    <t>1.4.5</t>
  </si>
  <si>
    <t>Единица измерения</t>
  </si>
  <si>
    <t>1.2. Фонд оплаты труда отдельных категорий работников бюджетной сферы, повышение оплаты труда которых предусмотрено указами Президента РФ, всего</t>
  </si>
  <si>
    <t>1.4. Среднесписочная численность работников учреждения (подразделения), с которыми заключены эффективные контракты</t>
  </si>
  <si>
    <t>1.4.2. Среднесписочная численность прочих работников учреждения (подразделения), с которыми заключены эффективные контракты</t>
  </si>
  <si>
    <t>1.5. Среднесписочная численность отдельных категорий работников бюджетной сферы, повышение оплаты труда которых предусмотрено указами Президента РФ, всего</t>
  </si>
  <si>
    <t>1.7. Средняя заработная плата, сложившаяся/прогнозируемая в отчетном периоде</t>
  </si>
  <si>
    <t>в том числе по категориям работников, повышение оплаты труда которых предусмотрено указами Президента РФ</t>
  </si>
  <si>
    <t>1.9. Отношение средней заработной платы, сложившейся/прогнозируемой в отчетном периоде, к средней заработной плате, необходимой для реализации указов Президента РФ</t>
  </si>
  <si>
    <t>2.1. Общая площадь объектов недвижимого имущества, закрепленная за учреждением (подразделением)</t>
  </si>
  <si>
    <t>м2</t>
  </si>
  <si>
    <t>2.1.2. Площадь недвижимого имущества в безвозмездном пользовании, не используемая для выполнения государственного задания</t>
  </si>
  <si>
    <t>2.3. Коэффициент износа основных средств (отношение величины износа основных средств на конец отчетного периода к стоимости основных средств учреждения на конец отчетного периода)</t>
  </si>
  <si>
    <t>2.4. Коэффициент обновления основных средств (отношение стоимости основных средств, поступивших за отчетный период, к общей стоимости основных средств учреждения на конец отчетного периода)</t>
  </si>
  <si>
    <t>Затраты, необходимые на проведение мероприятия, тыс. руб.</t>
  </si>
  <si>
    <t>___________________________________________________________________________</t>
  </si>
  <si>
    <t xml:space="preserve">   (наименование должности уполномоченного лица органа, осуществляющего</t>
  </si>
  <si>
    <t xml:space="preserve">                     функции и полномочия учредителя)</t>
  </si>
  <si>
    <t>___________________     __________________________________________</t>
  </si>
  <si>
    <t xml:space="preserve">     (подпись)                     (расшифровка подписи)</t>
  </si>
  <si>
    <t>"__" ___________ 20___ г.</t>
  </si>
  <si>
    <t>за счет приносящей доход деятельности</t>
  </si>
  <si>
    <t>приобретение товаров, работ, услуг в пользу граждан в целях их социального обеспечения</t>
  </si>
  <si>
    <t xml:space="preserve">   услуги связи</t>
  </si>
  <si>
    <t xml:space="preserve">   транспортные расходы</t>
  </si>
  <si>
    <t xml:space="preserve">   коммунальные услуги</t>
  </si>
  <si>
    <t xml:space="preserve">   арендная плата за пользование имуществом</t>
  </si>
  <si>
    <t xml:space="preserve">   прочие работы, услуги, всего</t>
  </si>
  <si>
    <t xml:space="preserve">     текущий   ремонт движимого имущества</t>
  </si>
  <si>
    <t xml:space="preserve">     текущий   ремонт недвижимого имущества</t>
  </si>
  <si>
    <t xml:space="preserve">      организация питания</t>
  </si>
  <si>
    <t xml:space="preserve">      медикаменты и перевязочные средства</t>
  </si>
  <si>
    <t xml:space="preserve">      горюче-смазочные материалы</t>
  </si>
  <si>
    <t xml:space="preserve">      продукты питания</t>
  </si>
  <si>
    <t xml:space="preserve">      мягкий инвентарь</t>
  </si>
  <si>
    <t xml:space="preserve">   увеличение стоимости материальных запасов, всего</t>
  </si>
  <si>
    <t xml:space="preserve">   увеличение стоимости основных средств</t>
  </si>
  <si>
    <t xml:space="preserve">   работы, услуги по содержанию имущества, всего</t>
  </si>
  <si>
    <t>дополнительные платные услуги</t>
  </si>
  <si>
    <t xml:space="preserve">из них: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</si>
  <si>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</si>
  <si>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</si>
  <si>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 xml:space="preserve"> </t>
  </si>
  <si>
    <t>1.1.1. Фонд оплаты труда руководителей учреждения (подразделения) и их заместителей и главных бухгалтеров</t>
  </si>
  <si>
    <t>1.3.1. Среднесписочная численность руководителей учреждения (подразделения) и их заместителей и главных бухгалтеров</t>
  </si>
  <si>
    <t>1.4.1. Среднесписочная численность руководителей учреждения (подразделения) и их заместителей и главных бухгалтеров, с которыми заключены эффективные контракты</t>
  </si>
  <si>
    <t>1.1. Фонд оплаты труда (с учетом ЕЖКВ), всего</t>
  </si>
  <si>
    <t xml:space="preserve">План </t>
  </si>
  <si>
    <t>Сумма, руб.</t>
  </si>
  <si>
    <t>поступления от оказания услуг (выполнения работ) на платной основе и от иной приносящей доход деятельности</t>
  </si>
  <si>
    <t>прочие поступления</t>
  </si>
  <si>
    <t>СОГЛАСОВАНО&lt;14&gt;</t>
  </si>
  <si>
    <t>&lt;14&gt; План государственного областного бюджетного учреждения (План с учетом изменений) представляется на рассмотрение и согласование в орган, осуществляющий функции и полномочия учредителя.</t>
  </si>
  <si>
    <t>0001</t>
  </si>
  <si>
    <t>0002</t>
  </si>
  <si>
    <t>расходы на выплаты военнослужащим и сотрудникам, имеющим специальные звания, зависящие от размера денежного довольствия</t>
  </si>
  <si>
    <t>иные выплаты населению</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</si>
  <si>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</si>
  <si>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</si>
  <si>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автомомных учреждений)</t>
  </si>
  <si>
    <t>1.3.1</t>
  </si>
  <si>
    <t>1.3.2</t>
  </si>
  <si>
    <t xml:space="preserve">в соответствии с Федеральным законом N 223-ФЗ </t>
  </si>
  <si>
    <t>26310.1</t>
  </si>
  <si>
    <t>26421.1</t>
  </si>
  <si>
    <t>26430.1</t>
  </si>
  <si>
    <t>26451.1</t>
  </si>
  <si>
    <t>4.1</t>
  </si>
  <si>
    <t xml:space="preserve">                                                    (должность) (подпись) (расшифровка подписи)</t>
  </si>
  <si>
    <t xml:space="preserve">                   (должность) (подпись) (фамилия, инициалы) (телефон)</t>
  </si>
  <si>
    <t>Код по БК РФ &lt;3&gt;</t>
  </si>
  <si>
    <t>Остаток средств на начало текущего финансового года &lt;4&gt;</t>
  </si>
  <si>
    <t xml:space="preserve">    &lt;3&gt; В графе 3 отражаются:
    по  строкам  1100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2800 -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</si>
  <si>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
</t>
  </si>
  <si>
    <t>Остаток средств на конец текущего финансового года &lt;4&gt;</t>
  </si>
  <si>
    <t>прочие поступления, всего &lt;5&gt;</t>
  </si>
  <si>
    <t xml:space="preserve">&lt;5&gt;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
</t>
  </si>
  <si>
    <t>расходы на закупку товаров, работ, услуг, всего &lt;6&gt;</t>
  </si>
  <si>
    <t>&lt;6&gt;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</si>
  <si>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 xml:space="preserve"> закупку товаров, работ, услуг в целях создания, развития, эксплуатации и вывода из эксплуатации государственных информационных систем</t>
  </si>
  <si>
    <t xml:space="preserve"> закупку энергетических ресурсов</t>
  </si>
  <si>
    <t>специальные расходы</t>
  </si>
  <si>
    <t>Выплаты, уменьшающие доход, всего &lt;7&gt;</t>
  </si>
  <si>
    <t>&lt;7&gt; Показатель отражается со знаком "минус".</t>
  </si>
  <si>
    <t>Прочие выплаты, всего &lt;8&gt;</t>
  </si>
  <si>
    <t xml:space="preserve">&lt;8&gt;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
</t>
  </si>
  <si>
    <t>Раздел 2. Сведения по выплатам на закупки товаров, работ, услуг&lt;9&gt;</t>
  </si>
  <si>
    <t>&lt;9&gt;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</si>
  <si>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Код по бюджетной классификации Российской Федерации &lt;9.1&gt;</t>
  </si>
  <si>
    <t>Уникальный код &lt;9.2&gt;</t>
  </si>
  <si>
    <t>4.2</t>
  </si>
  <si>
    <t>Выплаты на закупку товаров, работ, услуг, всего &lt;10&gt;</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</si>
  <si>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 июля 2011 г. N 223-ФЗ "О закупках товаров, работ, услуг отдельными видами юридических лиц" (далее - Федеральный закон N 223-ФЗ) &lt;11&gt;</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</si>
  <si>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&lt;11&gt;</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</si>
  <si>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&lt;12&gt;</t>
  </si>
  <si>
    <t>из них &lt;9.1&gt;:</t>
  </si>
  <si>
    <t>26310.2</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</si>
  <si>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&lt;12&gt;</t>
  </si>
  <si>
    <t>в соответствии с Федеральным законом N 223-ФЗ &lt;13&gt;</t>
  </si>
  <si>
    <t>за счет субсидий, предоставляемых на осуществление капитальных вложений &lt;14&gt;</t>
  </si>
  <si>
    <t>из них &lt;9.2&gt;:</t>
  </si>
  <si>
    <t>26421.2</t>
  </si>
  <si>
    <t>&lt;9.1&gt;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</si>
  <si>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&lt;9.2&gt;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</si>
  <si>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&lt;10&gt;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</si>
  <si>
    <t>&lt;11&gt;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</si>
  <si>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&lt;12&gt; Указывается сумма закупок товаров, работ, услуг, осуществляемых в соответствии с Федеральным законом N 44-ФЗ и Федеральным законом N 223-ФЗ.</t>
  </si>
  <si>
    <t>&lt;13&gt; Государственным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</si>
  <si>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</si>
  <si>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26451.2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</si>
  <si>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</si>
  <si>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Сумма, руб. ( с точностью до двух знаков после запятой. 0,00)</t>
  </si>
  <si>
    <t>4</t>
  </si>
  <si>
    <t>5</t>
  </si>
  <si>
    <t>6</t>
  </si>
  <si>
    <t>7</t>
  </si>
  <si>
    <t>8</t>
  </si>
  <si>
    <t>Остаток средств на начало текущего финансового года</t>
  </si>
  <si>
    <t>Остаток средств на конец текущего финансового года</t>
  </si>
  <si>
    <t>в том числе:
доходы от собственности, всего</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</si>
  <si>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</si>
  <si>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прочие поступления, всего </t>
  </si>
  <si>
    <t>в том числе:
на выплаты персоналу, всего</t>
  </si>
  <si>
    <t>в том числе:
оплата труда</t>
  </si>
  <si>
    <t>в том числе:
на выплаты по оплате труда</t>
  </si>
  <si>
    <t>в том числе:
на оплату труда стажеров</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</si>
  <si>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</si>
  <si>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</si>
  <si>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 xml:space="preserve">расходы на закупку товаров, работ, услуг, всего </t>
  </si>
  <si>
    <t>в том числе:
закупку научно-исследовательских и опытно-конструкторских работ</t>
  </si>
  <si>
    <t>услуги связи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</si>
  <si>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</si>
  <si>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</si>
  <si>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</si>
  <si>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</si>
  <si>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</si>
  <si>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в том числе:
приобретение объектов недвижимого имущества государственными (муниципальными) учреждениями</t>
  </si>
  <si>
    <t xml:space="preserve">Выплаты, уменьшающие доход, всего </t>
  </si>
  <si>
    <t xml:space="preserve">в том числе:
налог на прибыль </t>
  </si>
  <si>
    <t xml:space="preserve">прочие налоги, уменьшающие доход </t>
  </si>
  <si>
    <t xml:space="preserve">Прочие выплаты, всего </t>
  </si>
  <si>
    <r>
      <t>Приложение № 1
к Порядку составления и утверждения плана финансово-хозяйственной деятельности государственных бюджетных и автономных учреждений, в отношении которых Министерство образования и науки Мурманской области осуществляет функции и полномочия учредителя, утвержденному приказом  Министерства образования и науки Мурманской области от____________ № ______________</t>
    </r>
    <r>
      <rPr>
        <sz val="9"/>
        <rFont val="Times New Roman"/>
        <family val="1"/>
        <charset val="204"/>
      </rPr>
      <t xml:space="preserve">                                </t>
    </r>
  </si>
  <si>
    <t>Справочно к разделу 1. Поступления и выплаты</t>
  </si>
  <si>
    <t xml:space="preserve">Код по бюджетной классификации Российской Федерации </t>
  </si>
  <si>
    <t>Всего</t>
  </si>
  <si>
    <t xml:space="preserve">Субсидии на финансовое обеспечение выполнения государственного (муниципального) задания </t>
  </si>
  <si>
    <t>Субсидии, предоставляемые в соответствии с абзацем вторым пункта 1 статьи 78.1 БК РФ</t>
  </si>
  <si>
    <t>Субсидии на осуществление капитальных вложений</t>
  </si>
  <si>
    <t>Поступления от оказания услуг (выполнения работ) на платной основе и от иной приносящей доход деятельности</t>
  </si>
  <si>
    <t>в том числе гранты</t>
  </si>
  <si>
    <t>9</t>
  </si>
  <si>
    <t>гранты, предоставляемые иным некоммерческим организациям 
(за исключением бюджетных и автономных учреждений)</t>
  </si>
  <si>
    <t>в том числе :</t>
  </si>
  <si>
    <t>транспортные расходы</t>
  </si>
  <si>
    <t>закупку энергетических ресурсов</t>
  </si>
  <si>
    <r>
      <t xml:space="preserve">Наименование учреждения (подразделения) </t>
    </r>
    <r>
      <rPr>
        <u/>
        <sz val="10"/>
        <rFont val="Times New Roman"/>
        <family val="1"/>
        <charset val="204"/>
      </rPr>
      <t>Государственное автономное профессиональное образовательное учреждение Мурманской области "Мурманский индустриальный колледж"</t>
    </r>
  </si>
  <si>
    <r>
      <t xml:space="preserve">Орган, осуществляющий функции и полномочия учредителя </t>
    </r>
    <r>
      <rPr>
        <u/>
        <sz val="10"/>
        <rFont val="Times New Roman"/>
        <family val="1"/>
        <charset val="204"/>
      </rPr>
      <t xml:space="preserve">Министерство образования и науки Мурманской области
</t>
    </r>
  </si>
  <si>
    <r>
      <t xml:space="preserve">Юридический адрес учреждения (подразделения) </t>
    </r>
    <r>
      <rPr>
        <u/>
        <sz val="10"/>
        <rFont val="Times New Roman"/>
        <family val="1"/>
        <charset val="204"/>
      </rPr>
      <t>183001, г. Мурманск, ул. Фестивальная, д. 24</t>
    </r>
  </si>
  <si>
    <r>
      <t>Адрес фактического местонахождения учреждения (подразделения)</t>
    </r>
    <r>
      <rPr>
        <u/>
        <sz val="10"/>
        <rFont val="Times New Roman"/>
        <family val="1"/>
        <charset val="204"/>
      </rPr>
      <t>183001, г. Мурманск, ул. Фестивальная, д. 24</t>
    </r>
  </si>
  <si>
    <t>472Ц6777</t>
  </si>
  <si>
    <t>804</t>
  </si>
  <si>
    <t>47200021</t>
  </si>
  <si>
    <t>5190918941</t>
  </si>
  <si>
    <t>519001001</t>
  </si>
  <si>
    <t>остаток средств на лицевых счетах</t>
  </si>
  <si>
    <t>остаток средств на банковских счетах</t>
  </si>
  <si>
    <t>24</t>
  </si>
  <si>
    <t>26</t>
  </si>
  <si>
    <t>доходы от оказания платных услуг (работ) потребителям соответствующих услуг (работ)</t>
  </si>
  <si>
    <t>доходы от компенсации затрат</t>
  </si>
  <si>
    <t>доходы по условным арендным платежам</t>
  </si>
  <si>
    <t>доходы от возмещений Фондом социального страхования Российской Федерации расходов</t>
  </si>
  <si>
    <t>212,222,226</t>
  </si>
  <si>
    <t>арендная плата за пользование имуществом</t>
  </si>
  <si>
    <t>пожертвования</t>
  </si>
  <si>
    <t>страхование</t>
  </si>
  <si>
    <t>субсидии на иные цели</t>
  </si>
  <si>
    <t>преподаватели</t>
  </si>
  <si>
    <t>мастера производственного обучения</t>
  </si>
  <si>
    <t>-</t>
  </si>
  <si>
    <t>Повышение квалификации педагогических работников</t>
  </si>
  <si>
    <t>Использование площадей колледжа в соответствии с уставной деятельностью</t>
  </si>
  <si>
    <t>Размещение информации о государственных услугах в сети интернет, на официальном сайте учреждения</t>
  </si>
  <si>
    <t>Снижение расходов на коммунальные услуги</t>
  </si>
  <si>
    <t>пени, неустойка по договору</t>
  </si>
  <si>
    <t>1.4.2.3</t>
  </si>
  <si>
    <t>323</t>
  </si>
  <si>
    <t>Директор ГАПОУ МО "МИК"</t>
  </si>
  <si>
    <t>Г.С. Шатило</t>
  </si>
  <si>
    <t>доходы от сдачи металлолома</t>
  </si>
  <si>
    <r>
      <t>Ответственное должностное лицо главный бухгалтер _________ И.В.</t>
    </r>
    <r>
      <rPr>
        <u/>
        <sz val="11"/>
        <color theme="1"/>
        <rFont val="Times New Roman"/>
        <family val="1"/>
        <charset val="204"/>
      </rPr>
      <t xml:space="preserve"> Иванова</t>
    </r>
  </si>
  <si>
    <t>Исполнитель главный бухгалтер _________ И.В. Иванова 474220</t>
  </si>
  <si>
    <t>финансово-хозяйственной деятельности на 2024 год</t>
  </si>
  <si>
    <t xml:space="preserve"> (на 2024 год и плановый период 2025  и 2026 годов)</t>
  </si>
  <si>
    <t>на 2024 г. текущий финансовый год</t>
  </si>
  <si>
    <t>на 2025 г. (1-й год планового периода)</t>
  </si>
  <si>
    <t>на 2026 г. (2-й год планового периода)</t>
  </si>
  <si>
    <t>на 2024 текущий финансовый год</t>
  </si>
  <si>
    <t xml:space="preserve">Раздел 3. Сведения и показатели об использования ресурсов
учреждения (подразделения) на "28" декабря 2023 г.
</t>
  </si>
  <si>
    <t>за 2024 г. текущий финансовый год</t>
  </si>
  <si>
    <t>на 2025 г. 1-й год планового периода</t>
  </si>
  <si>
    <t>на 2026 г. 2-й год планового периода</t>
  </si>
  <si>
    <t>Раздел 4. Перечень мероприятий по повышению эффективности
деятельности учреждения (подразделения)
на "28" декабря 2023 г.</t>
  </si>
  <si>
    <t>01.01.2024-31.12.2024</t>
  </si>
  <si>
    <t>января</t>
  </si>
  <si>
    <t>26.01.2024</t>
  </si>
  <si>
    <t>"26" января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</si>
</sst>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204"/>
      <scheme val="minor"/>
    </font>
    <font>
      <sz val="10"/>
      <name val="Arial Cyr"/>
      <charset val="204"/>
    </font>
    <font>
      <sz val="9"/>
      <name val="Times New Roman"/>
      <family val="1"/>
      <charset val="204"/>
    </font>
    <font>
      <sz val="10"/>
      <name val="Times New Roman"/>
      <family val="1"/>
      <charset val="204"/>
    </font>
    <font>
      <sz val="8"/>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9"/>
      <color rgb="FFFF0000"/>
      <name val="Times New Roman"/>
      <family val="1"/>
      <charset val="204"/>
    </font>
    <font>
      <u/>
      <sz val="11"/>
      <color theme="10"/>
      <name val="Calibri"/>
      <family val="2"/>
      <charset val="204"/>
      <scheme val="minor"/>
    </font>
    <font>
      <sz val="11"/>
      <color rgb="FFFF0000"/>
      <name val="Times New Roman"/>
      <family val="1"/>
      <charset val="204"/>
    </font>
    <font>
      <b/>
      <sz val="11"/>
      <color theme="1"/>
      <name val="Times New Roman"/>
      <family val="1"/>
      <charset val="204"/>
    </font>
    <font>
      <sz val="11"/>
      <color theme="1"/>
      <name val="Times New Roman"/>
      <family val="1"/>
      <charset val="204"/>
    </font>
    <font>
      <u/>
      <sz val="11"/>
      <name val="Times New Roman"/>
      <family val="1"/>
      <charset val="204"/>
    </font>
    <font>
      <b/>
      <u/>
      <sz val="11"/>
      <name val="Times New Roman"/>
      <family val="1"/>
      <charset val="204"/>
    </font>
    <font>
      <sz val="11"/>
      <color rgb="FFFFFF00"/>
      <name val="Times New Roman"/>
      <family val="1"/>
      <charset val="204"/>
    </font>
    <font>
      <sz val="11"/>
      <color rgb="FFFFFFCC"/>
      <name val="Times New Roman"/>
      <family val="1"/>
      <charset val="204"/>
    </font>
    <font>
      <sz val="11"/>
      <color rgb="FF92D050"/>
      <name val="Times New Roman"/>
      <family val="1"/>
      <charset val="204"/>
    </font>
    <font>
      <b/>
      <sz val="8"/>
      <name val="Times New Roman"/>
      <family val="1"/>
      <charset val="204"/>
    </font>
    <font>
      <sz val="8"/>
      <color theme="1"/>
      <name val="Times New Roman"/>
      <family val="1"/>
      <charset val="204"/>
    </font>
    <font>
      <b/>
      <sz val="9"/>
      <name val="Times New Roman"/>
      <family val="1"/>
      <charset val="204"/>
    </font>
    <font>
      <u/>
      <sz val="10"/>
      <name val="Times New Roman"/>
      <family val="1"/>
      <charset val="204"/>
    </font>
    <font>
      <u/>
      <sz val="11"/>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251">
    <xf numFmtId="0" fontId="0" fillId="0" borderId="0" xfId="0"/>
    <xf numFmtId="0" fontId="3" fillId="0" borderId="0" xfId="1" applyFont="1" applyFill="1"/>
    <xf numFmtId="0" fontId="3" fillId="0" borderId="0" xfId="1" applyFont="1" applyFill="1" applyAlignment="1">
      <alignment vertical="center"/>
    </xf>
    <xf numFmtId="0" fontId="7" fillId="0" borderId="0" xfId="1" applyFont="1" applyFill="1"/>
    <xf numFmtId="0" fontId="7" fillId="0" borderId="0" xfId="1" applyFont="1" applyFill="1" applyAlignment="1">
      <alignment horizontal="right"/>
    </xf>
    <xf numFmtId="0" fontId="3" fillId="0" borderId="0" xfId="1" applyFont="1" applyFill="1" applyAlignment="1">
      <alignment vertical="top"/>
    </xf>
    <xf numFmtId="0" fontId="3" fillId="0" borderId="0" xfId="1" applyFont="1" applyFill="1" applyAlignment="1">
      <alignment horizontal="left" vertical="top"/>
    </xf>
    <xf numFmtId="0" fontId="3" fillId="0" borderId="0" xfId="1" applyFont="1" applyFill="1" applyAlignment="1">
      <alignment horizontal="left"/>
    </xf>
    <xf numFmtId="0" fontId="3" fillId="0" borderId="0" xfId="1" applyFont="1" applyFill="1" applyAlignment="1">
      <alignment horizontal="right" vertical="center"/>
    </xf>
    <xf numFmtId="0" fontId="3" fillId="0" borderId="0" xfId="1" applyFont="1" applyFill="1" applyBorder="1"/>
    <xf numFmtId="49" fontId="3" fillId="0" borderId="0" xfId="1" applyNumberFormat="1" applyFont="1" applyFill="1" applyBorder="1" applyAlignment="1">
      <alignment horizontal="center"/>
    </xf>
    <xf numFmtId="49" fontId="3" fillId="0" borderId="0" xfId="1" applyNumberFormat="1" applyFont="1" applyFill="1" applyBorder="1" applyAlignment="1">
      <alignment horizontal="left"/>
    </xf>
    <xf numFmtId="0" fontId="3" fillId="0" borderId="0" xfId="1" applyFont="1" applyFill="1" applyBorder="1" applyAlignment="1">
      <alignment vertical="top"/>
    </xf>
    <xf numFmtId="0" fontId="3" fillId="0" borderId="0" xfId="1" applyFont="1" applyFill="1" applyBorder="1" applyAlignment="1">
      <alignment horizontal="left"/>
    </xf>
    <xf numFmtId="49" fontId="7" fillId="0" borderId="0" xfId="1" applyNumberFormat="1" applyFont="1" applyFill="1" applyBorder="1" applyAlignment="1">
      <alignment horizontal="center"/>
    </xf>
    <xf numFmtId="49" fontId="7" fillId="0" borderId="0" xfId="1" applyNumberFormat="1" applyFont="1" applyFill="1" applyBorder="1" applyAlignment="1">
      <alignment horizontal="left"/>
    </xf>
    <xf numFmtId="0" fontId="14" fillId="0" borderId="0" xfId="0" applyFont="1" applyFill="1"/>
    <xf numFmtId="0" fontId="3" fillId="0" borderId="0" xfId="1" applyFont="1" applyFill="1" applyBorder="1" applyAlignment="1">
      <alignment horizontal="left" vertical="top" wrapText="1"/>
    </xf>
    <xf numFmtId="0" fontId="7" fillId="0" borderId="0" xfId="1" applyFont="1" applyFill="1" applyBorder="1" applyAlignment="1">
      <alignment horizontal="right"/>
    </xf>
    <xf numFmtId="0" fontId="9" fillId="0" borderId="0" xfId="0" applyFont="1" applyFill="1"/>
    <xf numFmtId="0" fontId="14" fillId="0" borderId="0" xfId="0" applyFont="1" applyFill="1" applyAlignment="1">
      <alignment horizontal="center" vertical="center"/>
    </xf>
    <xf numFmtId="0" fontId="9" fillId="0" borderId="0" xfId="0" applyFont="1" applyFill="1" applyAlignment="1">
      <alignment horizontal="center"/>
    </xf>
    <xf numFmtId="0" fontId="14" fillId="0" borderId="0" xfId="0" applyFont="1" applyFill="1" applyAlignment="1">
      <alignment horizontal="center"/>
    </xf>
    <xf numFmtId="0" fontId="13" fillId="0" borderId="0" xfId="0" applyFont="1" applyFill="1"/>
    <xf numFmtId="0" fontId="2" fillId="0" borderId="0" xfId="1" applyFont="1" applyFill="1"/>
    <xf numFmtId="0" fontId="4" fillId="0" borderId="0" xfId="1" applyFont="1" applyFill="1"/>
    <xf numFmtId="0" fontId="6" fillId="0" borderId="0" xfId="1" applyFont="1" applyFill="1"/>
    <xf numFmtId="0" fontId="6" fillId="0" borderId="0" xfId="0" applyFont="1" applyFill="1"/>
    <xf numFmtId="0" fontId="3" fillId="0" borderId="0" xfId="1" applyFont="1" applyFill="1" applyAlignment="1"/>
    <xf numFmtId="0" fontId="3" fillId="0" borderId="0" xfId="1" applyFont="1" applyFill="1" applyAlignment="1">
      <alignment horizontal="right"/>
    </xf>
    <xf numFmtId="0" fontId="17" fillId="0" borderId="0" xfId="0" applyFont="1" applyFill="1"/>
    <xf numFmtId="0" fontId="17" fillId="0" borderId="8" xfId="0" applyFont="1" applyFill="1" applyBorder="1"/>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xf numFmtId="0" fontId="13"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9" fillId="0" borderId="0" xfId="0" applyFont="1" applyFill="1" applyAlignment="1">
      <alignment horizontal="center" vertical="center"/>
    </xf>
    <xf numFmtId="0" fontId="14" fillId="0" borderId="1" xfId="0" applyFont="1" applyFill="1" applyBorder="1" applyAlignment="1">
      <alignment vertical="center"/>
    </xf>
    <xf numFmtId="0" fontId="9" fillId="0" borderId="0" xfId="0" applyFont="1" applyFill="1" applyAlignment="1">
      <alignment vertical="center"/>
    </xf>
    <xf numFmtId="0" fontId="9" fillId="0" borderId="9" xfId="0" applyFont="1" applyFill="1" applyBorder="1" applyAlignment="1">
      <alignment vertical="center" wrapText="1"/>
    </xf>
    <xf numFmtId="0" fontId="9" fillId="0" borderId="10" xfId="0" applyFont="1" applyFill="1" applyBorder="1" applyAlignment="1">
      <alignment vertical="center" wrapText="1"/>
    </xf>
    <xf numFmtId="0" fontId="9" fillId="0" borderId="1" xfId="0" applyFont="1" applyFill="1" applyBorder="1" applyAlignment="1">
      <alignment horizontal="left" vertical="center" wrapText="1" indent="1"/>
    </xf>
    <xf numFmtId="0" fontId="9" fillId="0" borderId="1" xfId="0" applyFont="1" applyFill="1" applyBorder="1" applyAlignment="1">
      <alignment horizontal="left" vertical="center" wrapText="1" indent="2"/>
    </xf>
    <xf numFmtId="0" fontId="12" fillId="0" borderId="0" xfId="0" applyFont="1" applyAlignment="1">
      <alignment horizontal="left" vertical="top"/>
    </xf>
    <xf numFmtId="0" fontId="12" fillId="0" borderId="0" xfId="0" applyFont="1" applyFill="1" applyAlignment="1">
      <alignment horizontal="left" vertical="top"/>
    </xf>
    <xf numFmtId="0" fontId="4" fillId="0" borderId="0" xfId="1" applyNumberFormat="1" applyFont="1" applyFill="1" applyBorder="1" applyAlignment="1">
      <alignment horizontal="left" wrapText="1"/>
    </xf>
    <xf numFmtId="0" fontId="4" fillId="0" borderId="0" xfId="1" applyNumberFormat="1" applyFont="1" applyFill="1" applyBorder="1" applyAlignment="1">
      <alignment horizontal="left"/>
    </xf>
    <xf numFmtId="0" fontId="20" fillId="0" borderId="0" xfId="1" applyNumberFormat="1" applyFont="1" applyFill="1" applyBorder="1" applyAlignment="1">
      <alignment horizontal="left"/>
    </xf>
    <xf numFmtId="0" fontId="4" fillId="0" borderId="0" xfId="1" applyNumberFormat="1" applyFont="1" applyFill="1" applyBorder="1" applyAlignment="1">
      <alignment horizontal="left" vertical="center"/>
    </xf>
    <xf numFmtId="0" fontId="21" fillId="0" borderId="7" xfId="1" applyFont="1" applyFill="1" applyBorder="1" applyAlignment="1">
      <alignment horizontal="center" vertical="center" wrapText="1"/>
    </xf>
    <xf numFmtId="49" fontId="4" fillId="0" borderId="1" xfId="1" applyNumberFormat="1" applyFont="1" applyFill="1" applyBorder="1" applyAlignment="1">
      <alignment horizontal="center" wrapText="1"/>
    </xf>
    <xf numFmtId="49" fontId="4" fillId="0" borderId="3" xfId="1" applyNumberFormat="1" applyFont="1" applyFill="1" applyBorder="1" applyAlignment="1">
      <alignment horizontal="center" wrapText="1"/>
    </xf>
    <xf numFmtId="4" fontId="7" fillId="0" borderId="1" xfId="1" applyNumberFormat="1" applyFont="1" applyFill="1" applyBorder="1" applyAlignment="1">
      <alignment horizontal="center"/>
    </xf>
    <xf numFmtId="4" fontId="7" fillId="0" borderId="3" xfId="1" applyNumberFormat="1" applyFont="1" applyFill="1" applyBorder="1" applyAlignment="1">
      <alignment horizontal="center"/>
    </xf>
    <xf numFmtId="4" fontId="3" fillId="0" borderId="1" xfId="1" applyNumberFormat="1" applyFont="1" applyFill="1" applyBorder="1" applyAlignment="1">
      <alignment horizontal="center"/>
    </xf>
    <xf numFmtId="4" fontId="3" fillId="0" borderId="3" xfId="1" applyNumberFormat="1" applyFont="1" applyFill="1" applyBorder="1" applyAlignment="1">
      <alignment horizontal="center"/>
    </xf>
    <xf numFmtId="0" fontId="4" fillId="0" borderId="1" xfId="1" applyNumberFormat="1" applyFont="1" applyFill="1" applyBorder="1" applyAlignment="1">
      <alignment horizontal="left"/>
    </xf>
    <xf numFmtId="0" fontId="7" fillId="0" borderId="1" xfId="1" applyNumberFormat="1" applyFont="1" applyFill="1" applyBorder="1" applyAlignment="1">
      <alignment horizontal="left" wrapText="1"/>
    </xf>
    <xf numFmtId="0" fontId="7" fillId="0" borderId="1" xfId="1" applyNumberFormat="1" applyFont="1" applyFill="1" applyBorder="1" applyAlignment="1">
      <alignment horizontal="center" wrapText="1"/>
    </xf>
    <xf numFmtId="0" fontId="3" fillId="0" borderId="1" xfId="1" applyNumberFormat="1" applyFont="1" applyFill="1" applyBorder="1" applyAlignment="1">
      <alignment horizontal="left" wrapText="1"/>
    </xf>
    <xf numFmtId="0" fontId="3" fillId="0" borderId="1" xfId="1" applyNumberFormat="1" applyFont="1" applyFill="1" applyBorder="1" applyAlignment="1">
      <alignment horizontal="center" wrapText="1"/>
    </xf>
    <xf numFmtId="0" fontId="2"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left" wrapText="1"/>
    </xf>
    <xf numFmtId="0" fontId="2" fillId="0" borderId="1" xfId="1" applyNumberFormat="1" applyFont="1" applyFill="1" applyBorder="1" applyAlignment="1">
      <alignment horizontal="center" wrapText="1"/>
    </xf>
    <xf numFmtId="4" fontId="3" fillId="0" borderId="1" xfId="1" applyNumberFormat="1" applyFont="1" applyFill="1" applyBorder="1" applyAlignment="1"/>
    <xf numFmtId="0" fontId="4" fillId="0" borderId="1" xfId="1" applyNumberFormat="1" applyFont="1" applyFill="1" applyBorder="1" applyAlignment="1">
      <alignment horizontal="left" wrapText="1"/>
    </xf>
    <xf numFmtId="0" fontId="4" fillId="0" borderId="1" xfId="1" applyNumberFormat="1" applyFont="1" applyFill="1" applyBorder="1" applyAlignment="1">
      <alignment horizontal="center" wrapText="1"/>
    </xf>
    <xf numFmtId="0" fontId="4" fillId="0" borderId="3" xfId="1" applyNumberFormat="1" applyFont="1" applyFill="1" applyBorder="1" applyAlignment="1">
      <alignment horizontal="left"/>
    </xf>
    <xf numFmtId="0" fontId="4" fillId="0" borderId="0" xfId="1" applyNumberFormat="1" applyFont="1" applyFill="1" applyBorder="1" applyAlignment="1">
      <alignment horizontal="center" wrapText="1"/>
    </xf>
    <xf numFmtId="0" fontId="4" fillId="0" borderId="0" xfId="1" applyNumberFormat="1" applyFont="1" applyFill="1" applyBorder="1" applyAlignment="1">
      <alignment wrapText="1"/>
    </xf>
    <xf numFmtId="0" fontId="22" fillId="0" borderId="1" xfId="1" applyNumberFormat="1" applyFont="1" applyFill="1" applyBorder="1" applyAlignment="1">
      <alignment horizontal="center" wrapText="1"/>
    </xf>
    <xf numFmtId="0" fontId="7" fillId="0" borderId="1" xfId="1" applyNumberFormat="1" applyFont="1" applyFill="1" applyBorder="1" applyAlignment="1">
      <alignment horizontal="center"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3" fillId="0" borderId="1" xfId="0" applyFont="1" applyFill="1" applyBorder="1" applyAlignment="1">
      <alignment horizontal="left" wrapText="1"/>
    </xf>
    <xf numFmtId="4" fontId="4" fillId="0" borderId="9" xfId="1" applyNumberFormat="1" applyFont="1" applyFill="1" applyBorder="1" applyAlignment="1">
      <alignment horizontal="center" vertical="center" wrapText="1"/>
    </xf>
    <xf numFmtId="4" fontId="4" fillId="0" borderId="1" xfId="1" applyNumberFormat="1" applyFont="1" applyFill="1" applyBorder="1" applyAlignment="1">
      <alignment horizontal="center" wrapText="1"/>
    </xf>
    <xf numFmtId="4" fontId="20" fillId="0" borderId="0" xfId="1" applyNumberFormat="1" applyFont="1" applyFill="1" applyBorder="1" applyAlignment="1">
      <alignment horizontal="center"/>
    </xf>
    <xf numFmtId="4" fontId="4" fillId="0" borderId="1" xfId="1" applyNumberFormat="1" applyFont="1" applyFill="1" applyBorder="1" applyAlignment="1">
      <alignment horizontal="center"/>
    </xf>
    <xf numFmtId="4" fontId="20" fillId="0" borderId="1" xfId="1" applyNumberFormat="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0" xfId="1" applyNumberFormat="1" applyFont="1" applyFill="1" applyBorder="1" applyAlignment="1">
      <alignment horizontal="center"/>
    </xf>
    <xf numFmtId="0" fontId="3" fillId="0" borderId="0" xfId="1" applyNumberFormat="1" applyFont="1" applyFill="1" applyBorder="1" applyAlignment="1">
      <alignment horizontal="center"/>
    </xf>
    <xf numFmtId="0" fontId="3" fillId="0" borderId="0" xfId="1" applyNumberFormat="1" applyFont="1" applyFill="1" applyBorder="1" applyAlignment="1">
      <alignment horizontal="center" vertical="center"/>
    </xf>
    <xf numFmtId="3" fontId="3" fillId="0" borderId="1" xfId="1" applyNumberFormat="1" applyFont="1" applyFill="1" applyBorder="1" applyAlignment="1">
      <alignment horizontal="center"/>
    </xf>
    <xf numFmtId="0" fontId="3" fillId="0" borderId="10" xfId="0" applyFont="1" applyFill="1" applyBorder="1" applyAlignment="1">
      <alignment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3" fontId="7" fillId="0" borderId="0" xfId="1" applyNumberFormat="1" applyFont="1" applyFill="1" applyBorder="1" applyAlignment="1">
      <alignment horizontal="center" vertical="center"/>
    </xf>
    <xf numFmtId="3" fontId="4" fillId="0" borderId="1" xfId="1" applyNumberFormat="1" applyFont="1" applyFill="1" applyBorder="1" applyAlignment="1">
      <alignment horizontal="center" wrapText="1"/>
    </xf>
    <xf numFmtId="3" fontId="7" fillId="0" borderId="1" xfId="1" applyNumberFormat="1" applyFont="1" applyFill="1" applyBorder="1" applyAlignment="1">
      <alignment horizontal="center"/>
    </xf>
    <xf numFmtId="3" fontId="3" fillId="0" borderId="1" xfId="1" applyNumberFormat="1" applyFont="1" applyFill="1" applyBorder="1" applyAlignment="1"/>
    <xf numFmtId="3" fontId="7" fillId="0" borderId="1" xfId="1" applyNumberFormat="1" applyFont="1" applyFill="1" applyBorder="1" applyAlignment="1">
      <alignment vertical="center"/>
    </xf>
    <xf numFmtId="3" fontId="7" fillId="0" borderId="1" xfId="1" applyNumberFormat="1" applyFont="1" applyFill="1" applyBorder="1" applyAlignment="1">
      <alignment horizontal="center" vertical="center"/>
    </xf>
    <xf numFmtId="3" fontId="4" fillId="0" borderId="1" xfId="1" applyNumberFormat="1" applyFont="1" applyFill="1" applyBorder="1" applyAlignment="1">
      <alignment horizontal="left"/>
    </xf>
    <xf numFmtId="3" fontId="4" fillId="0" borderId="0" xfId="1" applyNumberFormat="1" applyFont="1" applyFill="1" applyBorder="1" applyAlignment="1">
      <alignment wrapText="1"/>
    </xf>
    <xf numFmtId="3" fontId="4" fillId="0" borderId="0" xfId="1" applyNumberFormat="1" applyFont="1" applyFill="1" applyBorder="1" applyAlignment="1">
      <alignment horizontal="left"/>
    </xf>
    <xf numFmtId="0" fontId="3" fillId="0" borderId="9" xfId="0" applyFont="1" applyFill="1" applyBorder="1" applyAlignment="1">
      <alignment horizontal="left" wrapText="1"/>
    </xf>
    <xf numFmtId="0" fontId="2" fillId="0" borderId="1" xfId="0" applyFont="1" applyFill="1" applyBorder="1" applyAlignment="1">
      <alignment horizontal="left" vertical="center" wrapText="1"/>
    </xf>
    <xf numFmtId="4" fontId="14" fillId="0" borderId="0" xfId="0" applyNumberFormat="1" applyFont="1" applyFill="1" applyAlignment="1">
      <alignment horizontal="center"/>
    </xf>
    <xf numFmtId="4" fontId="19"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xf>
    <xf numFmtId="4" fontId="9" fillId="0" borderId="1" xfId="0" applyNumberFormat="1" applyFont="1" applyFill="1" applyBorder="1" applyAlignment="1">
      <alignment horizontal="center" vertical="center" wrapText="1"/>
    </xf>
    <xf numFmtId="0" fontId="14" fillId="0" borderId="8" xfId="0" applyFont="1" applyFill="1" applyBorder="1"/>
    <xf numFmtId="0" fontId="7" fillId="0" borderId="1" xfId="1" applyFont="1" applyFill="1" applyBorder="1" applyAlignment="1">
      <alignment horizontal="left" wrapText="1"/>
    </xf>
    <xf numFmtId="49" fontId="7" fillId="0" borderId="1" xfId="1" applyNumberFormat="1" applyFont="1" applyFill="1" applyBorder="1" applyAlignment="1">
      <alignment horizontal="center" wrapText="1"/>
    </xf>
    <xf numFmtId="0" fontId="2" fillId="0" borderId="1" xfId="1" applyFont="1" applyFill="1" applyBorder="1" applyAlignment="1">
      <alignment horizontal="left" wrapText="1"/>
    </xf>
    <xf numFmtId="0" fontId="2" fillId="0" borderId="1" xfId="1" applyFont="1" applyFill="1" applyBorder="1" applyAlignment="1">
      <alignment horizontal="center" wrapText="1"/>
    </xf>
    <xf numFmtId="0" fontId="3" fillId="0" borderId="1" xfId="1" applyFont="1" applyFill="1" applyBorder="1" applyAlignment="1">
      <alignment horizontal="left" wrapText="1"/>
    </xf>
    <xf numFmtId="0" fontId="3" fillId="0" borderId="1" xfId="1" applyFont="1" applyFill="1" applyBorder="1" applyAlignment="1">
      <alignment horizontal="center" wrapText="1"/>
    </xf>
    <xf numFmtId="0" fontId="7" fillId="0" borderId="1" xfId="1" applyFont="1" applyFill="1" applyBorder="1" applyAlignment="1">
      <alignment horizontal="center" wrapText="1"/>
    </xf>
    <xf numFmtId="4" fontId="3" fillId="0" borderId="1" xfId="1" applyNumberFormat="1" applyFont="1" applyFill="1" applyBorder="1" applyAlignment="1">
      <alignment horizontal="center" vertical="center"/>
    </xf>
    <xf numFmtId="4" fontId="25" fillId="0" borderId="1" xfId="0" applyNumberFormat="1" applyFont="1" applyFill="1" applyBorder="1" applyAlignment="1">
      <alignment horizontal="center" vertical="center" wrapText="1"/>
    </xf>
    <xf numFmtId="0" fontId="25" fillId="0" borderId="1" xfId="0" applyFont="1" applyFill="1" applyBorder="1" applyAlignment="1">
      <alignment vertical="center" wrapText="1"/>
    </xf>
    <xf numFmtId="3"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20" fillId="0" borderId="0" xfId="1" applyNumberFormat="1" applyFont="1" applyFill="1" applyBorder="1" applyAlignment="1">
      <alignment horizontal="left"/>
    </xf>
    <xf numFmtId="4" fontId="4" fillId="0" borderId="0" xfId="1" applyNumberFormat="1" applyFont="1" applyFill="1" applyBorder="1" applyAlignment="1">
      <alignment horizontal="left"/>
    </xf>
    <xf numFmtId="4" fontId="14" fillId="0" borderId="1" xfId="0" applyNumberFormat="1" applyFont="1" applyFill="1" applyBorder="1" applyAlignment="1">
      <alignment horizontal="center" vertical="center" wrapText="1"/>
    </xf>
    <xf numFmtId="0" fontId="8" fillId="0" borderId="0" xfId="0" applyFont="1" applyAlignment="1">
      <alignment horizontal="center" vertical="top"/>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justify" vertical="top"/>
    </xf>
    <xf numFmtId="0" fontId="9" fillId="0" borderId="0" xfId="0" applyFont="1" applyFill="1" applyAlignment="1">
      <alignment horizontal="justify" vertical="top"/>
    </xf>
    <xf numFmtId="0" fontId="8" fillId="0" borderId="0" xfId="0" applyFont="1" applyAlignment="1">
      <alignment horizontal="center" vertical="top" wrapText="1"/>
    </xf>
    <xf numFmtId="0" fontId="9" fillId="0" borderId="0" xfId="0" applyFont="1" applyBorder="1" applyAlignment="1">
      <alignment vertical="top"/>
    </xf>
    <xf numFmtId="0" fontId="9" fillId="2" borderId="0" xfId="0" applyFont="1" applyFill="1" applyBorder="1" applyAlignment="1">
      <alignment vertical="top"/>
    </xf>
    <xf numFmtId="0" fontId="8"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4" fontId="9" fillId="0" borderId="1" xfId="0" applyNumberFormat="1" applyFont="1" applyFill="1" applyBorder="1" applyAlignment="1">
      <alignment horizontal="center" vertical="top" wrapText="1"/>
    </xf>
    <xf numFmtId="3" fontId="9" fillId="0" borderId="1" xfId="0" applyNumberFormat="1" applyFont="1" applyFill="1" applyBorder="1" applyAlignment="1">
      <alignment horizontal="center" vertical="top" wrapText="1"/>
    </xf>
    <xf numFmtId="4" fontId="9" fillId="0" borderId="1" xfId="0" applyNumberFormat="1" applyFont="1" applyBorder="1" applyAlignment="1">
      <alignment horizontal="center" vertical="top" wrapText="1"/>
    </xf>
    <xf numFmtId="0" fontId="9" fillId="0" borderId="1" xfId="0" applyFont="1" applyBorder="1" applyAlignment="1">
      <alignment vertical="top" wrapText="1"/>
    </xf>
    <xf numFmtId="49" fontId="9" fillId="0" borderId="1" xfId="0" applyNumberFormat="1" applyFont="1" applyBorder="1" applyAlignment="1">
      <alignment horizontal="center" vertical="top" wrapText="1"/>
    </xf>
    <xf numFmtId="0" fontId="9" fillId="0" borderId="1" xfId="0" applyFont="1" applyFill="1" applyBorder="1" applyAlignment="1">
      <alignment vertical="top" wrapText="1"/>
    </xf>
    <xf numFmtId="0" fontId="9" fillId="0" borderId="8" xfId="0" applyFont="1" applyBorder="1" applyAlignment="1">
      <alignment vertical="top"/>
    </xf>
    <xf numFmtId="49" fontId="14" fillId="0" borderId="1" xfId="0" applyNumberFormat="1" applyFont="1" applyFill="1" applyBorder="1" applyAlignment="1">
      <alignment horizontal="center" vertical="top" wrapText="1"/>
    </xf>
    <xf numFmtId="0" fontId="18" fillId="0" borderId="0" xfId="0" applyFont="1" applyAlignment="1">
      <alignment vertical="top"/>
    </xf>
    <xf numFmtId="3" fontId="14" fillId="0" borderId="1" xfId="0" applyNumberFormat="1" applyFont="1" applyFill="1" applyBorder="1" applyAlignment="1">
      <alignment horizontal="center" vertical="top" wrapText="1"/>
    </xf>
    <xf numFmtId="0" fontId="15" fillId="0" borderId="1" xfId="0" applyFont="1" applyFill="1" applyBorder="1" applyAlignment="1">
      <alignment vertical="top" wrapText="1"/>
    </xf>
    <xf numFmtId="0" fontId="15" fillId="0" borderId="1" xfId="0" applyFont="1" applyBorder="1" applyAlignment="1">
      <alignment vertical="top" wrapText="1"/>
    </xf>
    <xf numFmtId="0" fontId="9" fillId="0" borderId="0" xfId="0" applyFont="1" applyFill="1" applyAlignment="1">
      <alignment vertical="top"/>
    </xf>
    <xf numFmtId="0" fontId="9" fillId="0" borderId="0" xfId="0" applyFont="1" applyBorder="1" applyAlignment="1">
      <alignment vertical="top" wrapText="1"/>
    </xf>
    <xf numFmtId="0" fontId="9" fillId="0" borderId="0" xfId="0" applyFont="1" applyBorder="1" applyAlignment="1">
      <alignment horizontal="center" vertical="top"/>
    </xf>
    <xf numFmtId="0" fontId="9" fillId="0" borderId="0" xfId="0" applyFont="1" applyAlignment="1">
      <alignment vertical="top"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0" xfId="1" applyNumberFormat="1" applyFont="1" applyFill="1" applyBorder="1" applyAlignment="1">
      <alignment horizontal="center"/>
    </xf>
    <xf numFmtId="0" fontId="7" fillId="0" borderId="0" xfId="1" applyNumberFormat="1" applyFont="1" applyFill="1" applyBorder="1" applyAlignment="1">
      <alignment horizontal="center" vertical="center"/>
    </xf>
    <xf numFmtId="0" fontId="2" fillId="0" borderId="0" xfId="1" applyFont="1" applyFill="1" applyAlignment="1">
      <alignment horizontal="left" vertical="top" wrapText="1"/>
    </xf>
    <xf numFmtId="0" fontId="3" fillId="0" borderId="0" xfId="1" applyFont="1" applyFill="1" applyAlignment="1">
      <alignment horizontal="left" vertical="top" wrapText="1"/>
    </xf>
    <xf numFmtId="0" fontId="10" fillId="0" borderId="0" xfId="1" applyFont="1" applyFill="1" applyAlignment="1">
      <alignment horizontal="right"/>
    </xf>
    <xf numFmtId="49" fontId="3" fillId="0" borderId="3" xfId="1" applyNumberFormat="1" applyFont="1" applyFill="1" applyBorder="1" applyAlignment="1">
      <alignment horizontal="center" vertical="top"/>
    </xf>
    <xf numFmtId="49" fontId="3" fillId="0" borderId="5" xfId="1" applyNumberFormat="1" applyFont="1" applyFill="1" applyBorder="1" applyAlignment="1">
      <alignment horizontal="center" vertical="top"/>
    </xf>
    <xf numFmtId="49" fontId="3" fillId="0" borderId="4" xfId="1" applyNumberFormat="1" applyFont="1" applyFill="1" applyBorder="1" applyAlignment="1">
      <alignment horizontal="center" vertical="top"/>
    </xf>
    <xf numFmtId="4" fontId="7" fillId="0" borderId="2" xfId="1" applyNumberFormat="1" applyFont="1" applyFill="1" applyBorder="1" applyAlignment="1">
      <alignment horizontal="center"/>
    </xf>
    <xf numFmtId="2" fontId="7" fillId="0" borderId="2" xfId="1" applyNumberFormat="1" applyFont="1" applyFill="1" applyBorder="1" applyAlignment="1">
      <alignment horizontal="center"/>
    </xf>
    <xf numFmtId="0" fontId="7" fillId="0" borderId="0" xfId="1" applyFont="1" applyFill="1" applyBorder="1" applyAlignment="1">
      <alignment horizontal="right"/>
    </xf>
    <xf numFmtId="49" fontId="7" fillId="0" borderId="2" xfId="1" applyNumberFormat="1" applyFont="1" applyFill="1" applyBorder="1" applyAlignment="1">
      <alignment horizontal="left"/>
    </xf>
    <xf numFmtId="0" fontId="4" fillId="0" borderId="0" xfId="1" applyFont="1" applyFill="1" applyBorder="1" applyAlignment="1">
      <alignment horizontal="center" vertical="top"/>
    </xf>
    <xf numFmtId="0" fontId="3" fillId="0" borderId="0" xfId="1" applyFont="1" applyFill="1" applyAlignment="1">
      <alignment horizontal="center"/>
    </xf>
    <xf numFmtId="0" fontId="3" fillId="0" borderId="2" xfId="1" applyFont="1" applyFill="1" applyBorder="1" applyAlignment="1">
      <alignment horizontal="center"/>
    </xf>
    <xf numFmtId="0" fontId="4" fillId="0" borderId="0" xfId="1" applyFont="1" applyFill="1" applyBorder="1" applyAlignment="1">
      <alignment horizontal="center" vertical="top" wrapText="1"/>
    </xf>
    <xf numFmtId="0" fontId="3" fillId="0" borderId="0" xfId="1" applyFont="1" applyFill="1" applyAlignment="1">
      <alignment horizontal="right" vertical="top" wrapText="1"/>
    </xf>
    <xf numFmtId="0" fontId="0" fillId="0" borderId="0" xfId="0" applyFill="1" applyAlignment="1">
      <alignment vertical="top"/>
    </xf>
    <xf numFmtId="0" fontId="0" fillId="0" borderId="8" xfId="0" applyFill="1" applyBorder="1" applyAlignment="1">
      <alignment vertical="top"/>
    </xf>
    <xf numFmtId="0" fontId="3" fillId="0" borderId="0" xfId="1" applyFont="1" applyFill="1" applyAlignment="1">
      <alignment horizontal="right" vertical="top"/>
    </xf>
    <xf numFmtId="0" fontId="3" fillId="0" borderId="8" xfId="1" applyFont="1" applyFill="1" applyBorder="1" applyAlignment="1">
      <alignment horizontal="right" vertical="top"/>
    </xf>
    <xf numFmtId="0" fontId="3" fillId="0" borderId="0" xfId="1" applyFont="1" applyFill="1" applyBorder="1" applyAlignment="1">
      <alignment horizontal="left" vertical="top" wrapText="1"/>
    </xf>
    <xf numFmtId="0" fontId="5" fillId="0" borderId="0" xfId="1" applyFont="1" applyFill="1" applyAlignment="1">
      <alignment horizontal="center"/>
    </xf>
    <xf numFmtId="0" fontId="3" fillId="0" borderId="3" xfId="1" applyFont="1" applyFill="1" applyBorder="1" applyAlignment="1">
      <alignment horizontal="center" vertical="top"/>
    </xf>
    <xf numFmtId="0" fontId="3" fillId="0" borderId="5" xfId="1" applyFont="1" applyFill="1" applyBorder="1" applyAlignment="1">
      <alignment horizontal="center" vertical="top"/>
    </xf>
    <xf numFmtId="0" fontId="3" fillId="0" borderId="4" xfId="1" applyFont="1" applyFill="1" applyBorder="1" applyAlignment="1">
      <alignment horizontal="center" vertical="top"/>
    </xf>
    <xf numFmtId="0" fontId="5" fillId="0" borderId="0" xfId="0" applyFont="1" applyFill="1" applyAlignment="1">
      <alignment horizontal="center"/>
    </xf>
    <xf numFmtId="49" fontId="3" fillId="0" borderId="2" xfId="1" applyNumberFormat="1" applyFont="1" applyFill="1" applyBorder="1" applyAlignment="1">
      <alignment horizontal="center"/>
    </xf>
    <xf numFmtId="0" fontId="3" fillId="0" borderId="0" xfId="1" applyFont="1" applyFill="1" applyBorder="1" applyAlignment="1">
      <alignment horizontal="right"/>
    </xf>
    <xf numFmtId="49" fontId="3" fillId="0" borderId="2" xfId="1" applyNumberFormat="1" applyFont="1" applyFill="1" applyBorder="1" applyAlignment="1">
      <alignment horizontal="left"/>
    </xf>
    <xf numFmtId="0" fontId="0" fillId="0" borderId="0" xfId="0" applyFill="1" applyAlignment="1"/>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9" fillId="0" borderId="0" xfId="0" applyFont="1" applyFill="1" applyAlignment="1">
      <alignment horizontal="left" vertical="top" wrapText="1"/>
    </xf>
    <xf numFmtId="0" fontId="14" fillId="0" borderId="0" xfId="0" applyFont="1" applyFill="1" applyAlignment="1">
      <alignment horizontal="left" vertical="top" wrapText="1"/>
    </xf>
    <xf numFmtId="0" fontId="13" fillId="0" borderId="0" xfId="0" applyFont="1" applyFill="1" applyAlignment="1">
      <alignment horizontal="center"/>
    </xf>
    <xf numFmtId="0" fontId="8"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vertical="center" wrapText="1"/>
    </xf>
    <xf numFmtId="0" fontId="14" fillId="0" borderId="1" xfId="0" applyFont="1" applyFill="1" applyBorder="1" applyAlignment="1">
      <alignment vertical="center" wrapText="1"/>
    </xf>
    <xf numFmtId="0" fontId="9" fillId="0" borderId="0" xfId="0" applyFont="1" applyAlignment="1">
      <alignment horizontal="left" vertical="top" wrapText="1"/>
    </xf>
    <xf numFmtId="4" fontId="9" fillId="0" borderId="1" xfId="0" applyNumberFormat="1" applyFont="1" applyBorder="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4" fontId="9" fillId="0" borderId="1" xfId="0" applyNumberFormat="1" applyFont="1" applyFill="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3" fontId="9" fillId="0" borderId="1" xfId="0" applyNumberFormat="1" applyFont="1" applyFill="1" applyBorder="1" applyAlignment="1">
      <alignment horizontal="center" vertical="top" wrapText="1"/>
    </xf>
    <xf numFmtId="49" fontId="9" fillId="0" borderId="1" xfId="0" applyNumberFormat="1" applyFont="1" applyBorder="1" applyAlignment="1">
      <alignment horizontal="center" vertical="top" wrapText="1"/>
    </xf>
    <xf numFmtId="3" fontId="14" fillId="0" borderId="1" xfId="0" applyNumberFormat="1" applyFont="1" applyFill="1" applyBorder="1" applyAlignment="1">
      <alignment horizontal="center" vertical="top" wrapText="1"/>
    </xf>
    <xf numFmtId="49" fontId="9" fillId="0" borderId="9" xfId="0" applyNumberFormat="1" applyFont="1" applyBorder="1" applyAlignment="1">
      <alignment horizontal="center" vertical="top" wrapText="1"/>
    </xf>
    <xf numFmtId="49" fontId="9" fillId="0" borderId="10" xfId="0" applyNumberFormat="1" applyFont="1" applyBorder="1" applyAlignment="1">
      <alignment horizontal="center"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4" fontId="14" fillId="0" borderId="1" xfId="0" applyNumberFormat="1" applyFont="1" applyBorder="1" applyAlignment="1">
      <alignment horizontal="center" vertical="top" wrapText="1"/>
    </xf>
    <xf numFmtId="0" fontId="8"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Fill="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1" xfId="1" applyNumberFormat="1" applyFont="1" applyFill="1" applyBorder="1" applyAlignment="1">
      <alignment horizontal="center" vertical="center" wrapText="1"/>
    </xf>
    <xf numFmtId="0" fontId="7" fillId="0" borderId="9" xfId="1" applyNumberFormat="1" applyFont="1" applyFill="1" applyBorder="1" applyAlignment="1">
      <alignment horizontal="center" vertical="center" wrapText="1"/>
    </xf>
    <xf numFmtId="0" fontId="7" fillId="0" borderId="11" xfId="1" applyNumberFormat="1" applyFont="1" applyFill="1" applyBorder="1" applyAlignment="1">
      <alignment horizontal="center" vertical="center" wrapText="1"/>
    </xf>
    <xf numFmtId="0" fontId="7" fillId="0" borderId="0" xfId="1" applyNumberFormat="1" applyFont="1" applyFill="1" applyBorder="1" applyAlignment="1">
      <alignment horizontal="center"/>
    </xf>
    <xf numFmtId="0" fontId="3" fillId="0" borderId="1" xfId="1" applyNumberFormat="1"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0" borderId="11" xfId="1" applyNumberFormat="1" applyFont="1" applyFill="1" applyBorder="1" applyAlignment="1">
      <alignment horizontal="center" vertical="center" wrapText="1"/>
    </xf>
    <xf numFmtId="0" fontId="3" fillId="0" borderId="10"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0" fontId="20" fillId="0" borderId="1" xfId="1" applyNumberFormat="1" applyFont="1" applyFill="1" applyBorder="1" applyAlignment="1">
      <alignment horizontal="center" vertical="center"/>
    </xf>
    <xf numFmtId="0" fontId="4" fillId="0" borderId="6" xfId="1"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wrapText="1"/>
    </xf>
    <xf numFmtId="0" fontId="4" fillId="0" borderId="9"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13" fillId="0" borderId="0" xfId="0" applyFont="1" applyFill="1" applyAlignment="1">
      <alignment horizontal="center" wrapText="1"/>
    </xf>
    <xf numFmtId="0" fontId="14" fillId="0" borderId="0" xfId="0" applyFont="1" applyFill="1" applyAlignment="1">
      <alignment horizontal="center" wrapText="1"/>
    </xf>
    <xf numFmtId="0" fontId="13" fillId="0" borderId="0" xfId="0" applyFont="1" applyFill="1" applyAlignment="1">
      <alignment horizontal="center" vertical="top" wrapText="1"/>
    </xf>
    <xf numFmtId="0" fontId="9" fillId="0" borderId="0" xfId="0" applyFont="1" applyFill="1" applyAlignment="1">
      <alignment horizontal="left" wrapText="1"/>
    </xf>
  </cellXfs>
  <cellStyles count="6">
    <cellStyle name="Гиперссылка" xfId="2" builtinId="8" hidden="1"/>
    <cellStyle name="Гиперссылка" xfId="3" builtinId="8" hidden="1"/>
    <cellStyle name="Гиперссылка" xfId="4" builtinId="8" hidden="1"/>
    <cellStyle name="Гиперссылка" xfId="5" builtinId="8" hidden="1"/>
    <cellStyle name="Обычный" xfId="0" builtinId="0"/>
    <cellStyle name="Обычный 2" xfId="1" xr:uid="{00000000-0005-0000-0000-000005000000}"/>
  </cellStyles>
  <dxfs count="0"/>
  <tableStyles count="0" defaultTableStyle="TableStyleMedium9" defaultPivotStyle="PivotStyleLight16"/>
  <colors>
    <mruColors>
      <color rgb="FFFF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W34"/>
  <sheetViews>
    <sheetView tabSelected="1" view="pageBreakPreview" topLeftCell="A2" zoomScaleNormal="100" zoomScaleSheetLayoutView="100" workbookViewId="0">
      <selection activeCell="DW22" sqref="DW22"/>
    </sheetView>
  </sheetViews>
  <sheetFormatPr defaultColWidth="0.85546875" defaultRowHeight="12.75" x14ac:dyDescent="0.2"/>
  <cols>
    <col min="1" max="100" width="0.85546875" style="1"/>
    <col min="101" max="101" width="0.85546875" style="1" customWidth="1"/>
    <col min="102" max="107" width="0.85546875" style="1"/>
    <col min="108" max="108" width="1.140625" style="1" customWidth="1"/>
    <col min="109" max="126" width="0.85546875" style="1"/>
    <col min="127" max="127" width="36.85546875" style="1" customWidth="1"/>
    <col min="128" max="16384" width="0.85546875" style="1"/>
  </cols>
  <sheetData>
    <row r="1" spans="1:127" s="24" customFormat="1" ht="94.5" hidden="1" customHeight="1" x14ac:dyDescent="0.2">
      <c r="BA1" s="165" t="s">
        <v>272</v>
      </c>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row>
    <row r="2" spans="1:127" s="24" customFormat="1" ht="11.25" customHeight="1" x14ac:dyDescent="0.2">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row>
    <row r="3" spans="1:127" x14ac:dyDescent="0.2">
      <c r="DW3" s="24"/>
    </row>
    <row r="4" spans="1:127" x14ac:dyDescent="0.2">
      <c r="BE4" s="176" t="s">
        <v>6</v>
      </c>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W4" s="24"/>
    </row>
    <row r="5" spans="1:127" x14ac:dyDescent="0.2">
      <c r="BE5" s="177" t="s">
        <v>318</v>
      </c>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W5" s="24"/>
    </row>
    <row r="6" spans="1:127" s="25" customFormat="1" ht="12.75" customHeight="1" x14ac:dyDescent="0.2">
      <c r="BE6" s="178" t="s">
        <v>11</v>
      </c>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W6" s="24"/>
    </row>
    <row r="7" spans="1:127" x14ac:dyDescent="0.2">
      <c r="BE7" s="177"/>
      <c r="BF7" s="177"/>
      <c r="BG7" s="177"/>
      <c r="BH7" s="177"/>
      <c r="BI7" s="177"/>
      <c r="BJ7" s="177"/>
      <c r="BK7" s="177"/>
      <c r="BL7" s="177"/>
      <c r="BM7" s="177"/>
      <c r="BN7" s="177"/>
      <c r="BO7" s="177"/>
      <c r="BP7" s="177"/>
      <c r="BQ7" s="177"/>
      <c r="BR7" s="177"/>
      <c r="BS7" s="177"/>
      <c r="BT7" s="177"/>
      <c r="BU7" s="177"/>
      <c r="BV7" s="177"/>
      <c r="BW7" s="177"/>
      <c r="BX7" s="177"/>
      <c r="BZ7" s="177" t="s">
        <v>319</v>
      </c>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W7" s="24"/>
    </row>
    <row r="8" spans="1:127" s="25" customFormat="1" ht="12.75" customHeight="1" x14ac:dyDescent="0.2">
      <c r="BE8" s="175" t="s">
        <v>7</v>
      </c>
      <c r="BF8" s="175"/>
      <c r="BG8" s="175"/>
      <c r="BH8" s="175"/>
      <c r="BI8" s="175"/>
      <c r="BJ8" s="175"/>
      <c r="BK8" s="175"/>
      <c r="BL8" s="175"/>
      <c r="BM8" s="175"/>
      <c r="BN8" s="175"/>
      <c r="BO8" s="175"/>
      <c r="BP8" s="175"/>
      <c r="BQ8" s="175"/>
      <c r="BR8" s="175"/>
      <c r="BS8" s="175"/>
      <c r="BT8" s="175"/>
      <c r="BU8" s="175"/>
      <c r="BV8" s="175"/>
      <c r="BW8" s="175"/>
      <c r="BX8" s="175"/>
      <c r="BZ8" s="175" t="s">
        <v>9</v>
      </c>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row>
    <row r="9" spans="1:127" x14ac:dyDescent="0.2">
      <c r="BG9" s="29" t="s">
        <v>12</v>
      </c>
      <c r="BH9" s="190" t="s">
        <v>298</v>
      </c>
      <c r="BI9" s="190"/>
      <c r="BJ9" s="190"/>
      <c r="BK9" s="190"/>
      <c r="BL9" s="1" t="s">
        <v>12</v>
      </c>
      <c r="BO9" s="190" t="s">
        <v>335</v>
      </c>
      <c r="BP9" s="190"/>
      <c r="BQ9" s="190"/>
      <c r="BR9" s="190"/>
      <c r="BS9" s="190"/>
      <c r="BT9" s="190"/>
      <c r="BU9" s="190"/>
      <c r="BV9" s="190"/>
      <c r="BW9" s="190"/>
      <c r="BX9" s="190"/>
      <c r="BY9" s="190"/>
      <c r="BZ9" s="190"/>
      <c r="CA9" s="190"/>
      <c r="CB9" s="190"/>
      <c r="CC9" s="190"/>
      <c r="CD9" s="191">
        <v>20</v>
      </c>
      <c r="CE9" s="191"/>
      <c r="CF9" s="191"/>
      <c r="CG9" s="191"/>
      <c r="CH9" s="192" t="s">
        <v>297</v>
      </c>
      <c r="CI9" s="192"/>
      <c r="CJ9" s="192"/>
      <c r="CK9" s="1" t="s">
        <v>13</v>
      </c>
      <c r="CN9" s="11"/>
      <c r="CO9" s="11"/>
      <c r="CP9" s="11"/>
      <c r="CQ9" s="11"/>
      <c r="CR9" s="9"/>
      <c r="CS9" s="9"/>
      <c r="CT9" s="9"/>
      <c r="CU9" s="9"/>
      <c r="CV9" s="9"/>
      <c r="CW9" s="9"/>
      <c r="CX9" s="9"/>
    </row>
    <row r="10" spans="1:127" x14ac:dyDescent="0.2">
      <c r="BF10" s="3"/>
      <c r="BG10" s="4"/>
      <c r="BH10" s="14"/>
      <c r="BI10" s="14"/>
      <c r="BJ10" s="14"/>
      <c r="BK10" s="14"/>
      <c r="BL10" s="3"/>
      <c r="BM10" s="3"/>
      <c r="BO10" s="14"/>
      <c r="BP10" s="14"/>
      <c r="BQ10" s="14"/>
      <c r="BR10" s="14"/>
      <c r="BS10" s="14"/>
      <c r="BT10" s="14"/>
      <c r="BU10" s="14"/>
      <c r="BV10" s="14"/>
      <c r="BW10" s="14"/>
      <c r="BX10" s="14"/>
      <c r="BY10" s="14"/>
      <c r="BZ10" s="14"/>
      <c r="CA10" s="14"/>
      <c r="CB10" s="14"/>
      <c r="CC10" s="14"/>
      <c r="CD10" s="18"/>
      <c r="CE10" s="18"/>
      <c r="CF10" s="18"/>
      <c r="CG10" s="18"/>
      <c r="CH10" s="15"/>
      <c r="CI10" s="15"/>
      <c r="CJ10" s="15"/>
      <c r="CK10" s="3"/>
      <c r="CL10" s="3"/>
      <c r="CM10" s="3"/>
      <c r="CN10" s="11"/>
      <c r="CO10" s="11"/>
      <c r="CP10" s="11"/>
      <c r="CQ10" s="11"/>
      <c r="CR10" s="9"/>
      <c r="CS10" s="9"/>
      <c r="CT10" s="9"/>
      <c r="CU10" s="9"/>
      <c r="CV10" s="9"/>
      <c r="CW10" s="9"/>
      <c r="CX10" s="9"/>
    </row>
    <row r="11" spans="1:127" ht="12.75" customHeight="1" x14ac:dyDescent="0.25">
      <c r="A11" s="185" t="s">
        <v>178</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row>
    <row r="12" spans="1:127" s="26" customFormat="1" ht="13.5" customHeight="1" x14ac:dyDescent="0.25">
      <c r="A12" s="185" t="s">
        <v>323</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row>
    <row r="13" spans="1:127" s="27" customFormat="1" ht="15.75" x14ac:dyDescent="0.25">
      <c r="A13" s="189" t="s">
        <v>324</v>
      </c>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89"/>
      <c r="DD13" s="189"/>
    </row>
    <row r="14" spans="1:127" ht="17.25" customHeight="1" x14ac:dyDescent="0.2"/>
    <row r="15" spans="1:127" ht="13.5" customHeight="1" x14ac:dyDescent="0.2">
      <c r="AL15" s="3"/>
      <c r="AM15" s="4" t="s">
        <v>12</v>
      </c>
      <c r="AN15" s="171" t="str">
        <f>BH9</f>
        <v>26</v>
      </c>
      <c r="AO15" s="171"/>
      <c r="AP15" s="171"/>
      <c r="AQ15" s="171"/>
      <c r="AR15" s="3" t="s">
        <v>12</v>
      </c>
      <c r="AS15" s="3"/>
      <c r="AU15" s="172" t="str">
        <f>BO9</f>
        <v>января</v>
      </c>
      <c r="AV15" s="172"/>
      <c r="AW15" s="172"/>
      <c r="AX15" s="172"/>
      <c r="AY15" s="172"/>
      <c r="AZ15" s="172"/>
      <c r="BA15" s="172"/>
      <c r="BB15" s="172"/>
      <c r="BC15" s="172"/>
      <c r="BD15" s="172"/>
      <c r="BE15" s="172"/>
      <c r="BF15" s="172"/>
      <c r="BG15" s="172"/>
      <c r="BH15" s="172"/>
      <c r="BI15" s="172"/>
      <c r="BJ15" s="173">
        <v>20</v>
      </c>
      <c r="BK15" s="173"/>
      <c r="BL15" s="173"/>
      <c r="BM15" s="173"/>
      <c r="BN15" s="174" t="s">
        <v>297</v>
      </c>
      <c r="BO15" s="174"/>
      <c r="BP15" s="174"/>
      <c r="BQ15" s="3" t="s">
        <v>13</v>
      </c>
      <c r="BR15" s="3"/>
      <c r="BS15" s="3"/>
      <c r="CD15" s="2"/>
      <c r="CE15" s="2"/>
      <c r="CF15" s="2"/>
      <c r="CG15" s="2"/>
      <c r="CH15" s="2"/>
      <c r="CI15" s="2"/>
      <c r="CJ15" s="2"/>
      <c r="CK15" s="2"/>
      <c r="CL15" s="2"/>
      <c r="CM15" s="8"/>
      <c r="CN15" s="2"/>
    </row>
    <row r="16" spans="1:127" ht="13.5" customHeight="1" x14ac:dyDescent="0.2">
      <c r="AL16" s="3"/>
      <c r="AM16" s="4"/>
      <c r="AN16" s="14"/>
      <c r="AO16" s="14"/>
      <c r="AP16" s="14"/>
      <c r="AQ16" s="14"/>
      <c r="AR16" s="3"/>
      <c r="AS16" s="3"/>
      <c r="AU16" s="14"/>
      <c r="AV16" s="14"/>
      <c r="AW16" s="14"/>
      <c r="AX16" s="14"/>
      <c r="AY16" s="14"/>
      <c r="AZ16" s="14"/>
      <c r="BA16" s="14"/>
      <c r="BB16" s="14"/>
      <c r="BC16" s="14"/>
      <c r="BD16" s="14"/>
      <c r="BE16" s="14"/>
      <c r="BF16" s="14"/>
      <c r="BG16" s="14"/>
      <c r="BH16" s="14"/>
      <c r="BI16" s="14"/>
      <c r="BJ16" s="18"/>
      <c r="BK16" s="18"/>
      <c r="BL16" s="18"/>
      <c r="BM16" s="18"/>
      <c r="BN16" s="15"/>
      <c r="BO16" s="15"/>
      <c r="BP16" s="15"/>
      <c r="BQ16" s="3"/>
      <c r="BR16" s="3"/>
      <c r="BS16" s="3"/>
      <c r="CD16" s="2"/>
      <c r="CE16" s="2"/>
      <c r="CF16" s="2"/>
      <c r="CG16" s="2"/>
      <c r="CH16" s="2"/>
      <c r="CI16" s="2"/>
      <c r="CJ16" s="2"/>
      <c r="CK16" s="2"/>
      <c r="CL16" s="2"/>
      <c r="CM16" s="8"/>
      <c r="CN16" s="2"/>
    </row>
    <row r="18" spans="1:108" ht="13.5" customHeight="1" x14ac:dyDescent="0.2">
      <c r="BY18" s="5"/>
      <c r="CN18" s="28"/>
      <c r="CO18" s="10"/>
      <c r="CP18" s="10"/>
      <c r="CQ18" s="10"/>
      <c r="CR18" s="10"/>
      <c r="CS18" s="10"/>
      <c r="CT18" s="10"/>
      <c r="CU18" s="10"/>
      <c r="CV18" s="10"/>
      <c r="CW18" s="10"/>
      <c r="CX18" s="10"/>
      <c r="CY18" s="10"/>
      <c r="CZ18" s="10"/>
      <c r="DA18" s="10"/>
      <c r="DB18" s="10"/>
      <c r="DC18" s="10"/>
      <c r="DD18" s="10"/>
    </row>
    <row r="19" spans="1:108" ht="33" customHeight="1" x14ac:dyDescent="0.2">
      <c r="BY19" s="5"/>
      <c r="BZ19" s="5"/>
      <c r="CD19" s="2"/>
      <c r="CE19" s="2"/>
      <c r="CF19" s="2"/>
      <c r="CG19" s="2"/>
      <c r="CH19" s="2"/>
      <c r="CI19" s="2"/>
      <c r="CJ19" s="2"/>
      <c r="CK19" s="2"/>
      <c r="CL19" s="2"/>
      <c r="CM19" s="8"/>
      <c r="CN19" s="2"/>
      <c r="CO19" s="186" t="s">
        <v>10</v>
      </c>
      <c r="CP19" s="187"/>
      <c r="CQ19" s="187"/>
      <c r="CR19" s="187"/>
      <c r="CS19" s="187"/>
      <c r="CT19" s="187"/>
      <c r="CU19" s="187"/>
      <c r="CV19" s="187"/>
      <c r="CW19" s="187"/>
      <c r="CX19" s="187"/>
      <c r="CY19" s="187"/>
      <c r="CZ19" s="187"/>
      <c r="DA19" s="187"/>
      <c r="DB19" s="187"/>
      <c r="DC19" s="187"/>
      <c r="DD19" s="188"/>
    </row>
    <row r="20" spans="1:108" ht="33"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182" t="s">
        <v>8</v>
      </c>
      <c r="CC20" s="180"/>
      <c r="CD20" s="180"/>
      <c r="CE20" s="180"/>
      <c r="CF20" s="180"/>
      <c r="CG20" s="180"/>
      <c r="CH20" s="180"/>
      <c r="CI20" s="180"/>
      <c r="CJ20" s="180"/>
      <c r="CK20" s="180"/>
      <c r="CL20" s="180"/>
      <c r="CM20" s="180"/>
      <c r="CN20" s="181"/>
      <c r="CO20" s="168" t="s">
        <v>336</v>
      </c>
      <c r="CP20" s="169"/>
      <c r="CQ20" s="169"/>
      <c r="CR20" s="169"/>
      <c r="CS20" s="169"/>
      <c r="CT20" s="169"/>
      <c r="CU20" s="169"/>
      <c r="CV20" s="169"/>
      <c r="CW20" s="169"/>
      <c r="CX20" s="169"/>
      <c r="CY20" s="169"/>
      <c r="CZ20" s="169"/>
      <c r="DA20" s="169"/>
      <c r="DB20" s="169"/>
      <c r="DC20" s="169"/>
      <c r="DD20" s="170"/>
    </row>
    <row r="21" spans="1:108" ht="43.15" customHeight="1" x14ac:dyDescent="0.2">
      <c r="A21" s="184" t="s">
        <v>286</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7"/>
      <c r="BM21" s="17"/>
      <c r="BN21" s="17"/>
      <c r="BO21" s="17"/>
      <c r="BP21" s="17"/>
      <c r="BQ21" s="17"/>
      <c r="BR21" s="17"/>
      <c r="BS21" s="17"/>
      <c r="BT21" s="179" t="s">
        <v>51</v>
      </c>
      <c r="BU21" s="180"/>
      <c r="BV21" s="180"/>
      <c r="BW21" s="180"/>
      <c r="BX21" s="180"/>
      <c r="BY21" s="180"/>
      <c r="BZ21" s="180"/>
      <c r="CA21" s="180"/>
      <c r="CB21" s="180"/>
      <c r="CC21" s="180"/>
      <c r="CD21" s="180"/>
      <c r="CE21" s="180"/>
      <c r="CF21" s="180"/>
      <c r="CG21" s="180"/>
      <c r="CH21" s="180"/>
      <c r="CI21" s="180"/>
      <c r="CJ21" s="180"/>
      <c r="CK21" s="180"/>
      <c r="CL21" s="180"/>
      <c r="CM21" s="180"/>
      <c r="CN21" s="181"/>
      <c r="CO21" s="168" t="s">
        <v>290</v>
      </c>
      <c r="CP21" s="169"/>
      <c r="CQ21" s="169"/>
      <c r="CR21" s="169"/>
      <c r="CS21" s="169"/>
      <c r="CT21" s="169"/>
      <c r="CU21" s="169"/>
      <c r="CV21" s="169"/>
      <c r="CW21" s="169"/>
      <c r="CX21" s="169"/>
      <c r="CY21" s="169"/>
      <c r="CZ21" s="169"/>
      <c r="DA21" s="169"/>
      <c r="DB21" s="169"/>
      <c r="DC21" s="169"/>
      <c r="DD21" s="170"/>
    </row>
    <row r="22" spans="1:108" ht="33" customHeigh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12"/>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2"/>
      <c r="CA22" s="5"/>
      <c r="CB22" s="179" t="s">
        <v>52</v>
      </c>
      <c r="CC22" s="182"/>
      <c r="CD22" s="182"/>
      <c r="CE22" s="182"/>
      <c r="CF22" s="182"/>
      <c r="CG22" s="182"/>
      <c r="CH22" s="182"/>
      <c r="CI22" s="182"/>
      <c r="CJ22" s="182"/>
      <c r="CK22" s="182"/>
      <c r="CL22" s="182"/>
      <c r="CM22" s="182"/>
      <c r="CN22" s="183"/>
      <c r="CO22" s="168" t="s">
        <v>291</v>
      </c>
      <c r="CP22" s="169"/>
      <c r="CQ22" s="169"/>
      <c r="CR22" s="169"/>
      <c r="CS22" s="169"/>
      <c r="CT22" s="169"/>
      <c r="CU22" s="169"/>
      <c r="CV22" s="169"/>
      <c r="CW22" s="169"/>
      <c r="CX22" s="169"/>
      <c r="CY22" s="169"/>
      <c r="CZ22" s="169"/>
      <c r="DA22" s="169"/>
      <c r="DB22" s="169"/>
      <c r="DC22" s="169"/>
      <c r="DD22" s="170"/>
    </row>
    <row r="23" spans="1:108" ht="33" customHeight="1" x14ac:dyDescent="0.2">
      <c r="A23" s="184" t="s">
        <v>287</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5"/>
      <c r="BM23" s="5"/>
      <c r="BN23" s="5"/>
      <c r="BO23" s="5"/>
      <c r="BP23" s="5"/>
      <c r="BQ23" s="5"/>
      <c r="BR23" s="5"/>
      <c r="BS23" s="5"/>
      <c r="BT23" s="179" t="s">
        <v>51</v>
      </c>
      <c r="BU23" s="180"/>
      <c r="BV23" s="180"/>
      <c r="BW23" s="180"/>
      <c r="BX23" s="180"/>
      <c r="BY23" s="180"/>
      <c r="BZ23" s="180"/>
      <c r="CA23" s="180"/>
      <c r="CB23" s="180"/>
      <c r="CC23" s="180"/>
      <c r="CD23" s="180"/>
      <c r="CE23" s="180"/>
      <c r="CF23" s="180"/>
      <c r="CG23" s="180"/>
      <c r="CH23" s="180"/>
      <c r="CI23" s="180"/>
      <c r="CJ23" s="180"/>
      <c r="CK23" s="180"/>
      <c r="CL23" s="180"/>
      <c r="CM23" s="180"/>
      <c r="CN23" s="181"/>
      <c r="CO23" s="168" t="s">
        <v>292</v>
      </c>
      <c r="CP23" s="169"/>
      <c r="CQ23" s="169"/>
      <c r="CR23" s="169"/>
      <c r="CS23" s="169"/>
      <c r="CT23" s="169"/>
      <c r="CU23" s="169"/>
      <c r="CV23" s="169"/>
      <c r="CW23" s="169"/>
      <c r="CX23" s="169"/>
      <c r="CY23" s="169"/>
      <c r="CZ23" s="169"/>
      <c r="DA23" s="169"/>
      <c r="DB23" s="169"/>
      <c r="DC23" s="169"/>
      <c r="DD23" s="170"/>
    </row>
    <row r="24" spans="1:108" ht="33"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179" t="s">
        <v>53</v>
      </c>
      <c r="CC24" s="182"/>
      <c r="CD24" s="182"/>
      <c r="CE24" s="182"/>
      <c r="CF24" s="182"/>
      <c r="CG24" s="182"/>
      <c r="CH24" s="182"/>
      <c r="CI24" s="182"/>
      <c r="CJ24" s="182"/>
      <c r="CK24" s="182"/>
      <c r="CL24" s="182"/>
      <c r="CM24" s="182"/>
      <c r="CN24" s="183"/>
      <c r="CO24" s="168" t="s">
        <v>293</v>
      </c>
      <c r="CP24" s="169"/>
      <c r="CQ24" s="169"/>
      <c r="CR24" s="169"/>
      <c r="CS24" s="169"/>
      <c r="CT24" s="169"/>
      <c r="CU24" s="169"/>
      <c r="CV24" s="169"/>
      <c r="CW24" s="169"/>
      <c r="CX24" s="169"/>
      <c r="CY24" s="169"/>
      <c r="CZ24" s="169"/>
      <c r="DA24" s="169"/>
      <c r="DB24" s="169"/>
      <c r="DC24" s="169"/>
      <c r="DD24" s="170"/>
    </row>
    <row r="25" spans="1:108" s="2" customFormat="1" ht="33" customHeight="1" x14ac:dyDescent="0.25">
      <c r="A25" s="6" t="s">
        <v>56</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179" t="s">
        <v>54</v>
      </c>
      <c r="CC25" s="182"/>
      <c r="CD25" s="182"/>
      <c r="CE25" s="182"/>
      <c r="CF25" s="182"/>
      <c r="CG25" s="182"/>
      <c r="CH25" s="182"/>
      <c r="CI25" s="182"/>
      <c r="CJ25" s="182"/>
      <c r="CK25" s="182"/>
      <c r="CL25" s="182"/>
      <c r="CM25" s="182"/>
      <c r="CN25" s="183"/>
      <c r="CO25" s="168" t="s">
        <v>294</v>
      </c>
      <c r="CP25" s="169"/>
      <c r="CQ25" s="169"/>
      <c r="CR25" s="169"/>
      <c r="CS25" s="169"/>
      <c r="CT25" s="169"/>
      <c r="CU25" s="169"/>
      <c r="CV25" s="169"/>
      <c r="CW25" s="169"/>
      <c r="CX25" s="169"/>
      <c r="CY25" s="169"/>
      <c r="CZ25" s="169"/>
      <c r="DA25" s="169"/>
      <c r="DB25" s="169"/>
      <c r="DC25" s="169"/>
      <c r="DD25" s="170"/>
    </row>
    <row r="26" spans="1:108" ht="33" customHeight="1" x14ac:dyDescent="0.2">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9" t="s">
        <v>55</v>
      </c>
      <c r="CC26" s="182"/>
      <c r="CD26" s="182"/>
      <c r="CE26" s="182"/>
      <c r="CF26" s="182"/>
      <c r="CG26" s="182"/>
      <c r="CH26" s="182"/>
      <c r="CI26" s="182"/>
      <c r="CJ26" s="182"/>
      <c r="CK26" s="182"/>
      <c r="CL26" s="182"/>
      <c r="CM26" s="182"/>
      <c r="CN26" s="183"/>
      <c r="CO26" s="168" t="s">
        <v>14</v>
      </c>
      <c r="CP26" s="169"/>
      <c r="CQ26" s="169"/>
      <c r="CR26" s="169"/>
      <c r="CS26" s="169"/>
      <c r="CT26" s="169"/>
      <c r="CU26" s="169"/>
      <c r="CV26" s="169"/>
      <c r="CW26" s="169"/>
      <c r="CX26" s="169"/>
      <c r="CY26" s="169"/>
      <c r="CZ26" s="169"/>
      <c r="DA26" s="169"/>
      <c r="DB26" s="169"/>
      <c r="DC26" s="169"/>
      <c r="DD26" s="170"/>
    </row>
    <row r="27" spans="1:108" ht="23.25" customHeight="1" x14ac:dyDescent="0.25">
      <c r="A27" s="184" t="s">
        <v>288</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row>
    <row r="28" spans="1:108" ht="22.5" customHeight="1" x14ac:dyDescent="0.25">
      <c r="A28" s="166" t="s">
        <v>289</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row>
    <row r="29" spans="1:108" ht="23.25" customHeight="1" x14ac:dyDescent="0.25">
      <c r="A29" s="166"/>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row>
    <row r="30" spans="1:108" ht="15" customHeight="1" x14ac:dyDescent="0.2">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row>
    <row r="31" spans="1:108" ht="1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row>
    <row r="32" spans="1:108" ht="15" customHeight="1" x14ac:dyDescent="0.2">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row>
    <row r="33" spans="1:108" ht="42" customHeight="1" x14ac:dyDescent="0.2">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row>
    <row r="34" spans="1:108" ht="37.5" customHeight="1" x14ac:dyDescent="0.2">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row>
  </sheetData>
  <mergeCells count="43">
    <mergeCell ref="A34:DD34"/>
    <mergeCell ref="A29:DD29"/>
    <mergeCell ref="BT23:CN23"/>
    <mergeCell ref="CB24:CN24"/>
    <mergeCell ref="CO23:DD23"/>
    <mergeCell ref="CB25:CN25"/>
    <mergeCell ref="CO24:DD24"/>
    <mergeCell ref="CO25:DD25"/>
    <mergeCell ref="CO26:DD26"/>
    <mergeCell ref="CB26:CN26"/>
    <mergeCell ref="A27:DD27"/>
    <mergeCell ref="A28:DD28"/>
    <mergeCell ref="A23:BK23"/>
    <mergeCell ref="BH9:BK9"/>
    <mergeCell ref="BO9:CC9"/>
    <mergeCell ref="CD9:CG9"/>
    <mergeCell ref="CH9:CJ9"/>
    <mergeCell ref="BZ7:DD7"/>
    <mergeCell ref="CB22:CN22"/>
    <mergeCell ref="CO21:DD21"/>
    <mergeCell ref="CB20:CN20"/>
    <mergeCell ref="A21:BK21"/>
    <mergeCell ref="A11:DD11"/>
    <mergeCell ref="A12:DD12"/>
    <mergeCell ref="CO19:DD19"/>
    <mergeCell ref="A13:DD13"/>
    <mergeCell ref="CO20:DD20"/>
    <mergeCell ref="BA1:DD1"/>
    <mergeCell ref="A33:DD33"/>
    <mergeCell ref="A32:DD32"/>
    <mergeCell ref="BE2:DD2"/>
    <mergeCell ref="CO22:DD22"/>
    <mergeCell ref="AN15:AQ15"/>
    <mergeCell ref="AU15:BI15"/>
    <mergeCell ref="BJ15:BM15"/>
    <mergeCell ref="BN15:BP15"/>
    <mergeCell ref="BE8:BX8"/>
    <mergeCell ref="BZ8:DD8"/>
    <mergeCell ref="BE4:DD4"/>
    <mergeCell ref="BE5:DD5"/>
    <mergeCell ref="BE6:DD6"/>
    <mergeCell ref="BE7:BX7"/>
    <mergeCell ref="BT21:CN21"/>
  </mergeCells>
  <pageMargins left="0.70866141732283472" right="0.27559055118110237" top="0.41" bottom="0.39370078740157483" header="0.19685039370078741" footer="0.1968503937007874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99"/>
  <sheetViews>
    <sheetView view="pageBreakPreview" zoomScale="95" zoomScaleNormal="80" zoomScaleSheetLayoutView="95" workbookViewId="0">
      <selection activeCell="F46" sqref="F46"/>
    </sheetView>
  </sheetViews>
  <sheetFormatPr defaultColWidth="9.140625" defaultRowHeight="15" x14ac:dyDescent="0.25"/>
  <cols>
    <col min="1" max="1" width="32.5703125" style="19" customWidth="1"/>
    <col min="2" max="2" width="9.42578125" style="44" customWidth="1"/>
    <col min="3" max="3" width="9.42578125" style="16" customWidth="1"/>
    <col min="4" max="7" width="15.140625" style="111" customWidth="1"/>
    <col min="8" max="16384" width="9.140625" style="16"/>
  </cols>
  <sheetData>
    <row r="1" spans="1:7" x14ac:dyDescent="0.25">
      <c r="A1" s="199" t="s">
        <v>57</v>
      </c>
      <c r="B1" s="199"/>
      <c r="C1" s="199"/>
      <c r="D1" s="199"/>
      <c r="E1" s="199"/>
      <c r="F1" s="199"/>
      <c r="G1" s="199"/>
    </row>
    <row r="2" spans="1:7" x14ac:dyDescent="0.25">
      <c r="A2" s="21"/>
      <c r="B2" s="42"/>
      <c r="C2" s="22"/>
    </row>
    <row r="3" spans="1:7" ht="33" customHeight="1" x14ac:dyDescent="0.25">
      <c r="A3" s="200" t="s">
        <v>0</v>
      </c>
      <c r="B3" s="200" t="s">
        <v>1</v>
      </c>
      <c r="C3" s="201" t="s">
        <v>201</v>
      </c>
      <c r="D3" s="202"/>
      <c r="E3" s="202"/>
      <c r="F3" s="202"/>
      <c r="G3" s="202"/>
    </row>
    <row r="4" spans="1:7" ht="60" customHeight="1" x14ac:dyDescent="0.25">
      <c r="A4" s="200"/>
      <c r="B4" s="200"/>
      <c r="C4" s="201"/>
      <c r="D4" s="98" t="s">
        <v>325</v>
      </c>
      <c r="E4" s="98" t="s">
        <v>326</v>
      </c>
      <c r="F4" s="98" t="s">
        <v>327</v>
      </c>
      <c r="G4" s="98" t="s">
        <v>58</v>
      </c>
    </row>
    <row r="5" spans="1:7" x14ac:dyDescent="0.25">
      <c r="A5" s="32">
        <v>1</v>
      </c>
      <c r="B5" s="32">
        <v>2</v>
      </c>
      <c r="C5" s="33">
        <v>3</v>
      </c>
      <c r="D5" s="126">
        <v>4</v>
      </c>
      <c r="E5" s="126">
        <v>5</v>
      </c>
      <c r="F5" s="126">
        <v>6</v>
      </c>
      <c r="G5" s="126">
        <v>7</v>
      </c>
    </row>
    <row r="6" spans="1:7" ht="36.75" customHeight="1" x14ac:dyDescent="0.25">
      <c r="A6" s="35" t="s">
        <v>202</v>
      </c>
      <c r="B6" s="80" t="s">
        <v>184</v>
      </c>
      <c r="C6" s="33" t="s">
        <v>59</v>
      </c>
      <c r="D6" s="99">
        <f>справочно!D8</f>
        <v>1931968.75</v>
      </c>
      <c r="E6" s="99"/>
      <c r="F6" s="99"/>
      <c r="G6" s="99"/>
    </row>
    <row r="7" spans="1:7" ht="36" customHeight="1" x14ac:dyDescent="0.25">
      <c r="A7" s="45" t="s">
        <v>205</v>
      </c>
      <c r="B7" s="80" t="s">
        <v>185</v>
      </c>
      <c r="C7" s="33" t="s">
        <v>59</v>
      </c>
      <c r="D7" s="99">
        <f>справочно!D102</f>
        <v>0</v>
      </c>
      <c r="E7" s="99"/>
      <c r="F7" s="99"/>
      <c r="G7" s="99"/>
    </row>
    <row r="8" spans="1:7" s="23" customFormat="1" ht="15.75" customHeight="1" x14ac:dyDescent="0.2">
      <c r="A8" s="36" t="s">
        <v>60</v>
      </c>
      <c r="B8" s="37">
        <v>1000</v>
      </c>
      <c r="C8" s="38"/>
      <c r="D8" s="98">
        <f>справочно!D13</f>
        <v>357813883.18000001</v>
      </c>
      <c r="E8" s="98">
        <f>E14+E23+E26</f>
        <v>0</v>
      </c>
      <c r="F8" s="129">
        <f>F14+F23+F26</f>
        <v>0</v>
      </c>
      <c r="G8" s="98"/>
    </row>
    <row r="9" spans="1:7" x14ac:dyDescent="0.25">
      <c r="A9" s="45" t="s">
        <v>2</v>
      </c>
      <c r="B9" s="204"/>
      <c r="C9" s="205"/>
      <c r="D9" s="196"/>
      <c r="E9" s="196"/>
      <c r="F9" s="196"/>
      <c r="G9" s="196"/>
    </row>
    <row r="10" spans="1:7" ht="17.25" customHeight="1" x14ac:dyDescent="0.25">
      <c r="A10" s="46"/>
      <c r="B10" s="204"/>
      <c r="C10" s="205"/>
      <c r="D10" s="196"/>
      <c r="E10" s="196"/>
      <c r="F10" s="196"/>
      <c r="G10" s="196"/>
    </row>
    <row r="11" spans="1:7" ht="20.25" customHeight="1" x14ac:dyDescent="0.25">
      <c r="A11" s="36" t="s">
        <v>61</v>
      </c>
      <c r="B11" s="32">
        <v>1100</v>
      </c>
      <c r="C11" s="32">
        <v>120</v>
      </c>
      <c r="D11" s="98">
        <f>справочно!D14</f>
        <v>0</v>
      </c>
      <c r="E11" s="98"/>
      <c r="F11" s="98"/>
      <c r="G11" s="98"/>
    </row>
    <row r="12" spans="1:7" x14ac:dyDescent="0.25">
      <c r="A12" s="45" t="s">
        <v>2</v>
      </c>
      <c r="B12" s="203">
        <v>1110</v>
      </c>
      <c r="C12" s="195">
        <v>120</v>
      </c>
      <c r="D12" s="196">
        <v>0</v>
      </c>
      <c r="E12" s="196"/>
      <c r="F12" s="196"/>
      <c r="G12" s="196"/>
    </row>
    <row r="13" spans="1:7" ht="17.25" customHeight="1" x14ac:dyDescent="0.25">
      <c r="A13" s="46"/>
      <c r="B13" s="203"/>
      <c r="C13" s="195"/>
      <c r="D13" s="196"/>
      <c r="E13" s="196"/>
      <c r="F13" s="196"/>
      <c r="G13" s="196"/>
    </row>
    <row r="14" spans="1:7" ht="48" customHeight="1" x14ac:dyDescent="0.25">
      <c r="A14" s="36" t="s">
        <v>62</v>
      </c>
      <c r="B14" s="32">
        <v>1200</v>
      </c>
      <c r="C14" s="32">
        <v>130</v>
      </c>
      <c r="D14" s="98">
        <f>справочно!D16</f>
        <v>293719000</v>
      </c>
      <c r="E14" s="99"/>
      <c r="F14" s="99"/>
      <c r="G14" s="99"/>
    </row>
    <row r="15" spans="1:7" ht="17.25" customHeight="1" x14ac:dyDescent="0.25">
      <c r="A15" s="35" t="s">
        <v>2</v>
      </c>
      <c r="B15" s="194">
        <v>1210</v>
      </c>
      <c r="C15" s="195">
        <v>130</v>
      </c>
      <c r="D15" s="196">
        <f>справочно!D17</f>
        <v>268519000</v>
      </c>
      <c r="E15" s="196"/>
      <c r="F15" s="196"/>
      <c r="G15" s="196"/>
    </row>
    <row r="16" spans="1:7" ht="103.5" customHeight="1" x14ac:dyDescent="0.25">
      <c r="A16" s="35" t="s">
        <v>63</v>
      </c>
      <c r="B16" s="194"/>
      <c r="C16" s="195"/>
      <c r="D16" s="196"/>
      <c r="E16" s="196"/>
      <c r="F16" s="196"/>
      <c r="G16" s="196"/>
    </row>
    <row r="17" spans="1:7" ht="96" customHeight="1" x14ac:dyDescent="0.25">
      <c r="A17" s="35" t="s">
        <v>64</v>
      </c>
      <c r="B17" s="32">
        <v>1220</v>
      </c>
      <c r="C17" s="33">
        <v>130</v>
      </c>
      <c r="D17" s="99">
        <v>0</v>
      </c>
      <c r="E17" s="99"/>
      <c r="F17" s="99"/>
      <c r="G17" s="99"/>
    </row>
    <row r="18" spans="1:7" ht="61.5" customHeight="1" x14ac:dyDescent="0.25">
      <c r="A18" s="35" t="s">
        <v>180</v>
      </c>
      <c r="B18" s="32">
        <v>1230</v>
      </c>
      <c r="C18" s="33">
        <v>130</v>
      </c>
      <c r="D18" s="99">
        <f>справочно!H16</f>
        <v>25200000</v>
      </c>
      <c r="E18" s="99"/>
      <c r="F18" s="99"/>
      <c r="G18" s="99"/>
    </row>
    <row r="19" spans="1:7" ht="15.75" customHeight="1" x14ac:dyDescent="0.25">
      <c r="A19" s="35" t="s">
        <v>170</v>
      </c>
      <c r="B19" s="194">
        <v>1231</v>
      </c>
      <c r="C19" s="195">
        <v>130</v>
      </c>
      <c r="D19" s="196">
        <v>0</v>
      </c>
      <c r="E19" s="196"/>
      <c r="F19" s="196"/>
      <c r="G19" s="196"/>
    </row>
    <row r="20" spans="1:7" ht="19.5" customHeight="1" x14ac:dyDescent="0.25">
      <c r="A20" s="35" t="s">
        <v>44</v>
      </c>
      <c r="B20" s="194"/>
      <c r="C20" s="195"/>
      <c r="D20" s="196"/>
      <c r="E20" s="196"/>
      <c r="F20" s="196"/>
      <c r="G20" s="196"/>
    </row>
    <row r="21" spans="1:7" ht="23.25" customHeight="1" x14ac:dyDescent="0.25">
      <c r="A21" s="35" t="s">
        <v>169</v>
      </c>
      <c r="B21" s="32">
        <v>1232</v>
      </c>
      <c r="C21" s="33">
        <v>130</v>
      </c>
      <c r="D21" s="99">
        <f>справочно!H18</f>
        <v>24000000</v>
      </c>
      <c r="E21" s="99"/>
      <c r="F21" s="99"/>
      <c r="G21" s="99"/>
    </row>
    <row r="22" spans="1:7" ht="17.25" customHeight="1" x14ac:dyDescent="0.25">
      <c r="A22" s="35" t="s">
        <v>181</v>
      </c>
      <c r="B22" s="32">
        <v>1233</v>
      </c>
      <c r="C22" s="33">
        <v>130</v>
      </c>
      <c r="D22" s="99">
        <f>справочно!H19</f>
        <v>1200000</v>
      </c>
      <c r="E22" s="99"/>
      <c r="F22" s="99"/>
      <c r="G22" s="99"/>
    </row>
    <row r="23" spans="1:7" ht="51" customHeight="1" x14ac:dyDescent="0.25">
      <c r="A23" s="36" t="s">
        <v>65</v>
      </c>
      <c r="B23" s="32">
        <v>1300</v>
      </c>
      <c r="C23" s="33">
        <v>140</v>
      </c>
      <c r="D23" s="98">
        <f>справочно!D22</f>
        <v>100000</v>
      </c>
      <c r="E23" s="99"/>
      <c r="F23" s="99"/>
      <c r="G23" s="99"/>
    </row>
    <row r="24" spans="1:7" x14ac:dyDescent="0.25">
      <c r="A24" s="45" t="s">
        <v>2</v>
      </c>
      <c r="B24" s="203">
        <v>1310</v>
      </c>
      <c r="C24" s="195">
        <v>140</v>
      </c>
      <c r="D24" s="196">
        <v>0</v>
      </c>
      <c r="E24" s="196"/>
      <c r="F24" s="196"/>
      <c r="G24" s="196"/>
    </row>
    <row r="25" spans="1:7" ht="17.25" customHeight="1" x14ac:dyDescent="0.25">
      <c r="A25" s="46"/>
      <c r="B25" s="203"/>
      <c r="C25" s="195"/>
      <c r="D25" s="196"/>
      <c r="E25" s="196"/>
      <c r="F25" s="196"/>
      <c r="G25" s="196"/>
    </row>
    <row r="26" spans="1:7" ht="36.75" customHeight="1" x14ac:dyDescent="0.25">
      <c r="A26" s="36" t="s">
        <v>66</v>
      </c>
      <c r="B26" s="32">
        <v>1400</v>
      </c>
      <c r="C26" s="33">
        <v>150</v>
      </c>
      <c r="D26" s="98">
        <f>справочно!D25</f>
        <v>63856600</v>
      </c>
      <c r="E26" s="98">
        <f>E27</f>
        <v>0</v>
      </c>
      <c r="F26" s="129">
        <f>F27</f>
        <v>0</v>
      </c>
      <c r="G26" s="98"/>
    </row>
    <row r="27" spans="1:7" x14ac:dyDescent="0.25">
      <c r="A27" s="45" t="s">
        <v>2</v>
      </c>
      <c r="B27" s="194">
        <v>1410</v>
      </c>
      <c r="C27" s="194">
        <v>150</v>
      </c>
      <c r="D27" s="196">
        <f>справочно!F25</f>
        <v>63756600</v>
      </c>
      <c r="E27" s="196"/>
      <c r="F27" s="196"/>
      <c r="G27" s="196"/>
    </row>
    <row r="28" spans="1:7" x14ac:dyDescent="0.25">
      <c r="A28" s="46" t="s">
        <v>68</v>
      </c>
      <c r="B28" s="194"/>
      <c r="C28" s="194"/>
      <c r="D28" s="196"/>
      <c r="E28" s="196"/>
      <c r="F28" s="196"/>
      <c r="G28" s="196"/>
    </row>
    <row r="29" spans="1:7" ht="33.75" customHeight="1" x14ac:dyDescent="0.25">
      <c r="A29" s="35" t="s">
        <v>69</v>
      </c>
      <c r="B29" s="32">
        <v>1420</v>
      </c>
      <c r="C29" s="32">
        <v>150</v>
      </c>
      <c r="D29" s="99">
        <v>0</v>
      </c>
      <c r="E29" s="99"/>
      <c r="F29" s="99"/>
      <c r="G29" s="99"/>
    </row>
    <row r="30" spans="1:7" ht="18.75" customHeight="1" x14ac:dyDescent="0.25">
      <c r="A30" s="36" t="s">
        <v>67</v>
      </c>
      <c r="B30" s="32">
        <v>1500</v>
      </c>
      <c r="C30" s="33">
        <v>180</v>
      </c>
      <c r="D30" s="98">
        <f>справочно!D29</f>
        <v>0</v>
      </c>
      <c r="E30" s="99"/>
      <c r="F30" s="99"/>
      <c r="G30" s="99"/>
    </row>
    <row r="31" spans="1:7" x14ac:dyDescent="0.25">
      <c r="A31" s="45" t="s">
        <v>2</v>
      </c>
      <c r="B31" s="35"/>
      <c r="C31" s="34"/>
      <c r="D31" s="99"/>
      <c r="E31" s="99"/>
      <c r="F31" s="99"/>
      <c r="G31" s="99"/>
    </row>
    <row r="32" spans="1:7" x14ac:dyDescent="0.25">
      <c r="A32" s="46"/>
      <c r="B32" s="35"/>
      <c r="C32" s="34"/>
      <c r="D32" s="99">
        <v>0</v>
      </c>
      <c r="E32" s="99"/>
      <c r="F32" s="99"/>
      <c r="G32" s="99"/>
    </row>
    <row r="33" spans="1:7" ht="30.75" customHeight="1" x14ac:dyDescent="0.25">
      <c r="A33" s="36" t="s">
        <v>70</v>
      </c>
      <c r="B33" s="32">
        <v>1900</v>
      </c>
      <c r="C33" s="162">
        <v>440</v>
      </c>
      <c r="D33" s="98">
        <f>справочно!D32</f>
        <v>0</v>
      </c>
      <c r="E33" s="99"/>
      <c r="F33" s="99"/>
      <c r="G33" s="99"/>
    </row>
    <row r="34" spans="1:7" x14ac:dyDescent="0.25">
      <c r="A34" s="45" t="s">
        <v>2</v>
      </c>
      <c r="B34" s="35"/>
      <c r="C34" s="162"/>
      <c r="D34" s="99"/>
      <c r="E34" s="99"/>
      <c r="F34" s="99"/>
      <c r="G34" s="99"/>
    </row>
    <row r="35" spans="1:7" x14ac:dyDescent="0.25">
      <c r="A35" s="46" t="s">
        <v>320</v>
      </c>
      <c r="B35" s="161">
        <v>1901</v>
      </c>
      <c r="C35" s="162">
        <v>440</v>
      </c>
      <c r="D35" s="99">
        <f>справочно!D34</f>
        <v>0</v>
      </c>
      <c r="E35" s="99"/>
      <c r="F35" s="99"/>
      <c r="G35" s="99"/>
    </row>
    <row r="36" spans="1:7" ht="21" customHeight="1" x14ac:dyDescent="0.25">
      <c r="A36" s="36" t="s">
        <v>206</v>
      </c>
      <c r="B36" s="32">
        <v>1980</v>
      </c>
      <c r="C36" s="33" t="s">
        <v>59</v>
      </c>
      <c r="D36" s="98"/>
      <c r="E36" s="99"/>
      <c r="F36" s="99"/>
      <c r="G36" s="99"/>
    </row>
    <row r="37" spans="1:7" x14ac:dyDescent="0.25">
      <c r="A37" s="35" t="s">
        <v>4</v>
      </c>
      <c r="B37" s="43"/>
      <c r="C37" s="39"/>
      <c r="D37" s="113"/>
      <c r="E37" s="113"/>
      <c r="F37" s="113"/>
      <c r="G37" s="113"/>
    </row>
    <row r="38" spans="1:7" ht="69" customHeight="1" x14ac:dyDescent="0.25">
      <c r="A38" s="35" t="s">
        <v>71</v>
      </c>
      <c r="B38" s="32">
        <v>1981</v>
      </c>
      <c r="C38" s="33">
        <v>510</v>
      </c>
      <c r="D38" s="99">
        <v>0</v>
      </c>
      <c r="E38" s="99"/>
      <c r="F38" s="99"/>
      <c r="G38" s="99" t="s">
        <v>59</v>
      </c>
    </row>
    <row r="39" spans="1:7" x14ac:dyDescent="0.25">
      <c r="A39" s="35"/>
      <c r="B39" s="35"/>
      <c r="C39" s="34"/>
      <c r="D39" s="99"/>
      <c r="E39" s="99"/>
      <c r="F39" s="99"/>
      <c r="G39" s="99"/>
    </row>
    <row r="40" spans="1:7" s="23" customFormat="1" ht="17.25" customHeight="1" x14ac:dyDescent="0.2">
      <c r="A40" s="36" t="s">
        <v>72</v>
      </c>
      <c r="B40" s="37">
        <v>2000</v>
      </c>
      <c r="C40" s="40" t="s">
        <v>59</v>
      </c>
      <c r="D40" s="98">
        <f>справочно!D38</f>
        <v>358845851.93000001</v>
      </c>
      <c r="E40" s="98">
        <f>E41+E57+E66+E71+E79+E81</f>
        <v>0</v>
      </c>
      <c r="F40" s="129">
        <f>F41+F57+F66+F71+F79+F81</f>
        <v>0</v>
      </c>
      <c r="G40" s="98"/>
    </row>
    <row r="41" spans="1:7" ht="21" customHeight="1" x14ac:dyDescent="0.25">
      <c r="A41" s="35" t="s">
        <v>2</v>
      </c>
      <c r="B41" s="194">
        <v>2100</v>
      </c>
      <c r="C41" s="195" t="s">
        <v>59</v>
      </c>
      <c r="D41" s="196">
        <f>справочно!D39+справочно!D44</f>
        <v>239946385.45999998</v>
      </c>
      <c r="E41" s="196">
        <f>E43+E45+E46+E47</f>
        <v>0</v>
      </c>
      <c r="F41" s="196">
        <f>F43+F45+F46+F47</f>
        <v>0</v>
      </c>
      <c r="G41" s="196" t="s">
        <v>59</v>
      </c>
    </row>
    <row r="42" spans="1:7" ht="19.5" customHeight="1" x14ac:dyDescent="0.25">
      <c r="A42" s="36" t="s">
        <v>73</v>
      </c>
      <c r="B42" s="194"/>
      <c r="C42" s="195"/>
      <c r="D42" s="196"/>
      <c r="E42" s="196"/>
      <c r="F42" s="196"/>
      <c r="G42" s="196"/>
    </row>
    <row r="43" spans="1:7" ht="18.75" customHeight="1" x14ac:dyDescent="0.25">
      <c r="A43" s="35" t="s">
        <v>2</v>
      </c>
      <c r="B43" s="194">
        <v>2110</v>
      </c>
      <c r="C43" s="195">
        <v>111</v>
      </c>
      <c r="D43" s="196">
        <f>справочно!D40+справочно!D41</f>
        <v>180473657.66999999</v>
      </c>
      <c r="E43" s="196"/>
      <c r="F43" s="196"/>
      <c r="G43" s="196" t="s">
        <v>59</v>
      </c>
    </row>
    <row r="44" spans="1:7" ht="18" customHeight="1" x14ac:dyDescent="0.25">
      <c r="A44" s="47" t="s">
        <v>74</v>
      </c>
      <c r="B44" s="194"/>
      <c r="C44" s="195"/>
      <c r="D44" s="196"/>
      <c r="E44" s="196"/>
      <c r="F44" s="196"/>
      <c r="G44" s="196"/>
    </row>
    <row r="45" spans="1:7" ht="44.25" customHeight="1" x14ac:dyDescent="0.25">
      <c r="A45" s="47" t="s">
        <v>75</v>
      </c>
      <c r="B45" s="32">
        <v>2120</v>
      </c>
      <c r="C45" s="33">
        <v>112</v>
      </c>
      <c r="D45" s="99">
        <f>справочно!D42</f>
        <v>4885783.18</v>
      </c>
      <c r="E45" s="99"/>
      <c r="F45" s="99"/>
      <c r="G45" s="99" t="s">
        <v>59</v>
      </c>
    </row>
    <row r="46" spans="1:7" ht="66.75" customHeight="1" x14ac:dyDescent="0.25">
      <c r="A46" s="47" t="s">
        <v>76</v>
      </c>
      <c r="B46" s="32">
        <v>2130</v>
      </c>
      <c r="C46" s="33">
        <v>113</v>
      </c>
      <c r="D46" s="132">
        <f>справочно!D43</f>
        <v>50000</v>
      </c>
      <c r="E46" s="99"/>
      <c r="F46" s="99"/>
      <c r="G46" s="99" t="s">
        <v>59</v>
      </c>
    </row>
    <row r="47" spans="1:7" ht="87.75" customHeight="1" x14ac:dyDescent="0.25">
      <c r="A47" s="47" t="s">
        <v>77</v>
      </c>
      <c r="B47" s="32">
        <v>2140</v>
      </c>
      <c r="C47" s="33">
        <v>119</v>
      </c>
      <c r="D47" s="99">
        <f>справочно!D44</f>
        <v>54536944.609999999</v>
      </c>
      <c r="E47" s="99"/>
      <c r="F47" s="128"/>
      <c r="G47" s="99" t="s">
        <v>59</v>
      </c>
    </row>
    <row r="48" spans="1:7" ht="18.75" customHeight="1" x14ac:dyDescent="0.25">
      <c r="A48" s="35" t="s">
        <v>2</v>
      </c>
      <c r="B48" s="194">
        <v>2141</v>
      </c>
      <c r="C48" s="195">
        <v>119</v>
      </c>
      <c r="D48" s="196">
        <f>справочно!D45</f>
        <v>54536944.609999999</v>
      </c>
      <c r="E48" s="196"/>
      <c r="F48" s="196"/>
      <c r="G48" s="196" t="s">
        <v>59</v>
      </c>
    </row>
    <row r="49" spans="1:7" ht="19.5" customHeight="1" x14ac:dyDescent="0.25">
      <c r="A49" s="47" t="s">
        <v>78</v>
      </c>
      <c r="B49" s="194"/>
      <c r="C49" s="195"/>
      <c r="D49" s="196"/>
      <c r="E49" s="196"/>
      <c r="F49" s="196"/>
      <c r="G49" s="196"/>
    </row>
    <row r="50" spans="1:7" ht="21" customHeight="1" x14ac:dyDescent="0.25">
      <c r="A50" s="47" t="s">
        <v>79</v>
      </c>
      <c r="B50" s="32">
        <v>2142</v>
      </c>
      <c r="C50" s="33">
        <v>119</v>
      </c>
      <c r="D50" s="99">
        <v>0</v>
      </c>
      <c r="E50" s="99"/>
      <c r="F50" s="99"/>
      <c r="G50" s="99" t="s">
        <v>59</v>
      </c>
    </row>
    <row r="51" spans="1:7" ht="51" customHeight="1" x14ac:dyDescent="0.25">
      <c r="A51" s="47" t="s">
        <v>80</v>
      </c>
      <c r="B51" s="32">
        <v>2150</v>
      </c>
      <c r="C51" s="33">
        <v>131</v>
      </c>
      <c r="D51" s="99">
        <v>0</v>
      </c>
      <c r="E51" s="99"/>
      <c r="F51" s="99"/>
      <c r="G51" s="99" t="s">
        <v>59</v>
      </c>
    </row>
    <row r="52" spans="1:7" ht="78.75" customHeight="1" x14ac:dyDescent="0.25">
      <c r="A52" s="35" t="s">
        <v>186</v>
      </c>
      <c r="B52" s="32">
        <v>2160</v>
      </c>
      <c r="C52" s="33">
        <v>133</v>
      </c>
      <c r="D52" s="99">
        <v>0</v>
      </c>
      <c r="E52" s="99"/>
      <c r="F52" s="99"/>
      <c r="G52" s="99"/>
    </row>
    <row r="53" spans="1:7" ht="52.5" customHeight="1" x14ac:dyDescent="0.25">
      <c r="A53" s="35" t="s">
        <v>81</v>
      </c>
      <c r="B53" s="32">
        <v>2170</v>
      </c>
      <c r="C53" s="33">
        <v>134</v>
      </c>
      <c r="D53" s="99">
        <v>0</v>
      </c>
      <c r="E53" s="99"/>
      <c r="F53" s="99"/>
      <c r="G53" s="99" t="s">
        <v>59</v>
      </c>
    </row>
    <row r="54" spans="1:7" ht="69" customHeight="1" x14ac:dyDescent="0.25">
      <c r="A54" s="35" t="s">
        <v>82</v>
      </c>
      <c r="B54" s="32">
        <v>2180</v>
      </c>
      <c r="C54" s="33">
        <v>139</v>
      </c>
      <c r="D54" s="99">
        <v>0</v>
      </c>
      <c r="E54" s="99"/>
      <c r="F54" s="99"/>
      <c r="G54" s="99" t="s">
        <v>59</v>
      </c>
    </row>
    <row r="55" spans="1:7" ht="19.5" customHeight="1" x14ac:dyDescent="0.25">
      <c r="A55" s="35" t="s">
        <v>2</v>
      </c>
      <c r="B55" s="194">
        <v>2181</v>
      </c>
      <c r="C55" s="195">
        <v>139</v>
      </c>
      <c r="D55" s="196">
        <v>0</v>
      </c>
      <c r="E55" s="196"/>
      <c r="F55" s="196"/>
      <c r="G55" s="196" t="s">
        <v>59</v>
      </c>
    </row>
    <row r="56" spans="1:7" ht="18.75" customHeight="1" x14ac:dyDescent="0.25">
      <c r="A56" s="47" t="s">
        <v>83</v>
      </c>
      <c r="B56" s="194"/>
      <c r="C56" s="195"/>
      <c r="D56" s="196"/>
      <c r="E56" s="196"/>
      <c r="F56" s="196"/>
      <c r="G56" s="196"/>
    </row>
    <row r="57" spans="1:7" ht="37.5" customHeight="1" x14ac:dyDescent="0.25">
      <c r="A57" s="36" t="s">
        <v>84</v>
      </c>
      <c r="B57" s="32">
        <v>2200</v>
      </c>
      <c r="C57" s="33">
        <v>300</v>
      </c>
      <c r="D57" s="99">
        <f>справочно!D52</f>
        <v>51663400</v>
      </c>
      <c r="E57" s="99"/>
      <c r="F57" s="99"/>
      <c r="G57" s="99" t="s">
        <v>59</v>
      </c>
    </row>
    <row r="58" spans="1:7" ht="20.25" customHeight="1" x14ac:dyDescent="0.25">
      <c r="A58" s="35" t="s">
        <v>2</v>
      </c>
      <c r="B58" s="194">
        <v>2210</v>
      </c>
      <c r="C58" s="195">
        <v>320</v>
      </c>
      <c r="D58" s="196">
        <f>справочно!D53</f>
        <v>30122700</v>
      </c>
      <c r="E58" s="196"/>
      <c r="F58" s="196"/>
      <c r="G58" s="196" t="s">
        <v>59</v>
      </c>
    </row>
    <row r="59" spans="1:7" ht="51.75" customHeight="1" x14ac:dyDescent="0.25">
      <c r="A59" s="47" t="s">
        <v>85</v>
      </c>
      <c r="B59" s="194"/>
      <c r="C59" s="195"/>
      <c r="D59" s="196"/>
      <c r="E59" s="196"/>
      <c r="F59" s="196"/>
      <c r="G59" s="196"/>
    </row>
    <row r="60" spans="1:7" x14ac:dyDescent="0.25">
      <c r="A60" s="35" t="s">
        <v>4</v>
      </c>
      <c r="B60" s="194">
        <v>2211</v>
      </c>
      <c r="C60" s="195">
        <v>321</v>
      </c>
      <c r="D60" s="196">
        <f>справочно!D54</f>
        <v>12244446</v>
      </c>
      <c r="E60" s="196"/>
      <c r="F60" s="196"/>
      <c r="G60" s="196" t="s">
        <v>59</v>
      </c>
    </row>
    <row r="61" spans="1:7" ht="61.5" customHeight="1" x14ac:dyDescent="0.25">
      <c r="A61" s="48" t="s">
        <v>86</v>
      </c>
      <c r="B61" s="194"/>
      <c r="C61" s="195"/>
      <c r="D61" s="196"/>
      <c r="E61" s="196"/>
      <c r="F61" s="196"/>
      <c r="G61" s="196"/>
    </row>
    <row r="62" spans="1:7" ht="48.75" customHeight="1" x14ac:dyDescent="0.25">
      <c r="A62" s="35" t="s">
        <v>153</v>
      </c>
      <c r="B62" s="32">
        <v>2212</v>
      </c>
      <c r="C62" s="32">
        <v>323</v>
      </c>
      <c r="D62" s="99">
        <f>справочно!D55</f>
        <v>17878254</v>
      </c>
      <c r="E62" s="99"/>
      <c r="F62" s="99"/>
      <c r="G62" s="99" t="s">
        <v>59</v>
      </c>
    </row>
    <row r="63" spans="1:7" ht="68.25" customHeight="1" x14ac:dyDescent="0.25">
      <c r="A63" s="35" t="s">
        <v>87</v>
      </c>
      <c r="B63" s="32">
        <v>2220</v>
      </c>
      <c r="C63" s="33">
        <v>340</v>
      </c>
      <c r="D63" s="99">
        <f>справочно!D56</f>
        <v>21540700</v>
      </c>
      <c r="E63" s="99"/>
      <c r="F63" s="99"/>
      <c r="G63" s="99" t="s">
        <v>59</v>
      </c>
    </row>
    <row r="64" spans="1:7" ht="108.75" customHeight="1" x14ac:dyDescent="0.25">
      <c r="A64" s="35" t="s">
        <v>88</v>
      </c>
      <c r="B64" s="32">
        <v>2230</v>
      </c>
      <c r="C64" s="33">
        <v>350</v>
      </c>
      <c r="D64" s="99">
        <f>справочно!D57</f>
        <v>0</v>
      </c>
      <c r="E64" s="99"/>
      <c r="F64" s="99"/>
      <c r="G64" s="99" t="s">
        <v>59</v>
      </c>
    </row>
    <row r="65" spans="1:7" ht="24.75" customHeight="1" x14ac:dyDescent="0.25">
      <c r="A65" s="35" t="s">
        <v>187</v>
      </c>
      <c r="B65" s="32">
        <v>2240</v>
      </c>
      <c r="C65" s="33">
        <v>360</v>
      </c>
      <c r="D65" s="114">
        <v>0</v>
      </c>
      <c r="E65" s="112"/>
      <c r="F65" s="112"/>
      <c r="G65" s="112" t="s">
        <v>59</v>
      </c>
    </row>
    <row r="66" spans="1:7" ht="33" customHeight="1" x14ac:dyDescent="0.25">
      <c r="A66" s="36" t="s">
        <v>89</v>
      </c>
      <c r="B66" s="32">
        <v>2300</v>
      </c>
      <c r="C66" s="32">
        <v>850</v>
      </c>
      <c r="D66" s="99">
        <f>справочно!D59</f>
        <v>2514629</v>
      </c>
      <c r="E66" s="99"/>
      <c r="F66" s="99"/>
      <c r="G66" s="99" t="s">
        <v>59</v>
      </c>
    </row>
    <row r="67" spans="1:7" x14ac:dyDescent="0.25">
      <c r="A67" s="35" t="s">
        <v>2</v>
      </c>
      <c r="B67" s="194">
        <v>2310</v>
      </c>
      <c r="C67" s="194">
        <v>851</v>
      </c>
      <c r="D67" s="196">
        <f>справочно!D61</f>
        <v>2358174</v>
      </c>
      <c r="E67" s="196"/>
      <c r="F67" s="196"/>
      <c r="G67" s="196" t="s">
        <v>59</v>
      </c>
    </row>
    <row r="68" spans="1:7" ht="37.5" customHeight="1" x14ac:dyDescent="0.25">
      <c r="A68" s="47" t="s">
        <v>90</v>
      </c>
      <c r="B68" s="194"/>
      <c r="C68" s="194"/>
      <c r="D68" s="196"/>
      <c r="E68" s="196"/>
      <c r="F68" s="196"/>
      <c r="G68" s="196"/>
    </row>
    <row r="69" spans="1:7" ht="72" customHeight="1" x14ac:dyDescent="0.25">
      <c r="A69" s="47" t="s">
        <v>171</v>
      </c>
      <c r="B69" s="32">
        <v>2320</v>
      </c>
      <c r="C69" s="32">
        <v>852</v>
      </c>
      <c r="D69" s="99">
        <f>справочно!D62</f>
        <v>26455</v>
      </c>
      <c r="E69" s="99"/>
      <c r="F69" s="99"/>
      <c r="G69" s="99" t="s">
        <v>59</v>
      </c>
    </row>
    <row r="70" spans="1:7" ht="48.75" customHeight="1" x14ac:dyDescent="0.25">
      <c r="A70" s="47" t="s">
        <v>172</v>
      </c>
      <c r="B70" s="32">
        <v>2330</v>
      </c>
      <c r="C70" s="32">
        <v>853</v>
      </c>
      <c r="D70" s="99">
        <f>справочно!D63</f>
        <v>130000</v>
      </c>
      <c r="E70" s="99"/>
      <c r="F70" s="99"/>
      <c r="G70" s="99" t="s">
        <v>59</v>
      </c>
    </row>
    <row r="71" spans="1:7" ht="54" customHeight="1" x14ac:dyDescent="0.25">
      <c r="A71" s="36" t="s">
        <v>91</v>
      </c>
      <c r="B71" s="32">
        <v>2400</v>
      </c>
      <c r="C71" s="32" t="s">
        <v>59</v>
      </c>
      <c r="D71" s="99">
        <f>справочно!D64</f>
        <v>0</v>
      </c>
      <c r="E71" s="99"/>
      <c r="F71" s="99"/>
      <c r="G71" s="99" t="s">
        <v>59</v>
      </c>
    </row>
    <row r="72" spans="1:7" x14ac:dyDescent="0.25">
      <c r="A72" s="35" t="s">
        <v>4</v>
      </c>
      <c r="B72" s="194">
        <v>2410</v>
      </c>
      <c r="C72" s="194">
        <v>613</v>
      </c>
      <c r="D72" s="196">
        <v>0</v>
      </c>
      <c r="E72" s="196"/>
      <c r="F72" s="196"/>
      <c r="G72" s="196" t="s">
        <v>59</v>
      </c>
    </row>
    <row r="73" spans="1:7" ht="42.75" customHeight="1" x14ac:dyDescent="0.25">
      <c r="A73" s="47" t="s">
        <v>188</v>
      </c>
      <c r="B73" s="194"/>
      <c r="C73" s="194"/>
      <c r="D73" s="196"/>
      <c r="E73" s="196"/>
      <c r="F73" s="196"/>
      <c r="G73" s="196"/>
    </row>
    <row r="74" spans="1:7" ht="42.75" customHeight="1" x14ac:dyDescent="0.25">
      <c r="A74" s="47" t="s">
        <v>189</v>
      </c>
      <c r="B74" s="32">
        <v>2420</v>
      </c>
      <c r="C74" s="32">
        <v>623</v>
      </c>
      <c r="D74" s="196">
        <v>0</v>
      </c>
      <c r="E74" s="99"/>
      <c r="F74" s="99"/>
      <c r="G74" s="99"/>
    </row>
    <row r="75" spans="1:7" ht="63" customHeight="1" x14ac:dyDescent="0.25">
      <c r="A75" s="47" t="s">
        <v>190</v>
      </c>
      <c r="B75" s="32">
        <v>2430</v>
      </c>
      <c r="C75" s="32">
        <v>634</v>
      </c>
      <c r="D75" s="196"/>
      <c r="E75" s="99"/>
      <c r="F75" s="99"/>
      <c r="G75" s="99"/>
    </row>
    <row r="76" spans="1:7" ht="40.5" customHeight="1" x14ac:dyDescent="0.25">
      <c r="A76" s="47" t="s">
        <v>92</v>
      </c>
      <c r="B76" s="32">
        <v>2440</v>
      </c>
      <c r="C76" s="32">
        <v>810</v>
      </c>
      <c r="D76" s="196">
        <v>0</v>
      </c>
      <c r="E76" s="99"/>
      <c r="F76" s="99"/>
      <c r="G76" s="99"/>
    </row>
    <row r="77" spans="1:7" ht="42.75" customHeight="1" x14ac:dyDescent="0.25">
      <c r="A77" s="47" t="s">
        <v>93</v>
      </c>
      <c r="B77" s="32">
        <v>2450</v>
      </c>
      <c r="C77" s="32">
        <v>862</v>
      </c>
      <c r="D77" s="196"/>
      <c r="E77" s="99"/>
      <c r="F77" s="99"/>
      <c r="G77" s="99"/>
    </row>
    <row r="78" spans="1:7" ht="81.75" customHeight="1" x14ac:dyDescent="0.25">
      <c r="A78" s="47" t="s">
        <v>94</v>
      </c>
      <c r="B78" s="32">
        <v>2460</v>
      </c>
      <c r="C78" s="32">
        <v>863</v>
      </c>
      <c r="D78" s="99">
        <v>0</v>
      </c>
      <c r="E78" s="99"/>
      <c r="F78" s="99"/>
      <c r="G78" s="99" t="s">
        <v>59</v>
      </c>
    </row>
    <row r="79" spans="1:7" ht="42.75" customHeight="1" x14ac:dyDescent="0.25">
      <c r="A79" s="36" t="s">
        <v>95</v>
      </c>
      <c r="B79" s="32">
        <v>2500</v>
      </c>
      <c r="C79" s="32" t="s">
        <v>59</v>
      </c>
      <c r="D79" s="99">
        <f>справочно!D72</f>
        <v>0</v>
      </c>
      <c r="E79" s="99"/>
      <c r="F79" s="99"/>
      <c r="G79" s="99" t="s">
        <v>59</v>
      </c>
    </row>
    <row r="80" spans="1:7" ht="81.75" customHeight="1" x14ac:dyDescent="0.25">
      <c r="A80" s="35" t="s">
        <v>96</v>
      </c>
      <c r="B80" s="32">
        <v>2520</v>
      </c>
      <c r="C80" s="33">
        <v>831</v>
      </c>
      <c r="D80" s="99">
        <v>0</v>
      </c>
      <c r="E80" s="99"/>
      <c r="F80" s="99"/>
      <c r="G80" s="99" t="s">
        <v>59</v>
      </c>
    </row>
    <row r="81" spans="1:7" ht="38.25" customHeight="1" x14ac:dyDescent="0.25">
      <c r="A81" s="36" t="s">
        <v>208</v>
      </c>
      <c r="B81" s="32">
        <v>2600</v>
      </c>
      <c r="C81" s="33" t="s">
        <v>59</v>
      </c>
      <c r="D81" s="99">
        <f>справочно!D76</f>
        <v>64721437.469999999</v>
      </c>
      <c r="E81" s="99"/>
      <c r="F81" s="99"/>
      <c r="G81" s="99"/>
    </row>
    <row r="82" spans="1:7" ht="18.75" customHeight="1" x14ac:dyDescent="0.25">
      <c r="A82" s="35" t="s">
        <v>2</v>
      </c>
      <c r="B82" s="194">
        <v>2610</v>
      </c>
      <c r="C82" s="195">
        <v>241</v>
      </c>
      <c r="D82" s="196">
        <f>справочно!D77</f>
        <v>0</v>
      </c>
      <c r="E82" s="196"/>
      <c r="F82" s="196"/>
      <c r="G82" s="196"/>
    </row>
    <row r="83" spans="1:7" ht="42.75" customHeight="1" x14ac:dyDescent="0.25">
      <c r="A83" s="35" t="s">
        <v>97</v>
      </c>
      <c r="B83" s="194"/>
      <c r="C83" s="195"/>
      <c r="D83" s="196"/>
      <c r="E83" s="196"/>
      <c r="F83" s="196"/>
      <c r="G83" s="196"/>
    </row>
    <row r="84" spans="1:7" ht="65.25" customHeight="1" x14ac:dyDescent="0.25">
      <c r="A84" s="35" t="s">
        <v>98</v>
      </c>
      <c r="B84" s="32">
        <v>2630</v>
      </c>
      <c r="C84" s="33">
        <v>243</v>
      </c>
      <c r="D84" s="99">
        <f>справочно!D78</f>
        <v>0</v>
      </c>
      <c r="E84" s="99"/>
      <c r="F84" s="99"/>
      <c r="G84" s="99"/>
    </row>
    <row r="85" spans="1:7" ht="34.5" customHeight="1" x14ac:dyDescent="0.25">
      <c r="A85" s="35" t="s">
        <v>99</v>
      </c>
      <c r="B85" s="32">
        <v>2640</v>
      </c>
      <c r="C85" s="33">
        <v>244</v>
      </c>
      <c r="D85" s="99">
        <f>справочно!D79</f>
        <v>41342075.659999996</v>
      </c>
      <c r="E85" s="99"/>
      <c r="F85" s="99"/>
      <c r="G85" s="99"/>
    </row>
    <row r="86" spans="1:7" x14ac:dyDescent="0.25">
      <c r="A86" s="35" t="s">
        <v>2</v>
      </c>
      <c r="B86" s="194">
        <v>2641</v>
      </c>
      <c r="C86" s="194">
        <v>244</v>
      </c>
      <c r="D86" s="196">
        <f>справочно!D81</f>
        <v>950000</v>
      </c>
      <c r="E86" s="196"/>
      <c r="F86" s="196"/>
      <c r="G86" s="196"/>
    </row>
    <row r="87" spans="1:7" ht="17.25" customHeight="1" x14ac:dyDescent="0.25">
      <c r="A87" s="35" t="s">
        <v>154</v>
      </c>
      <c r="B87" s="194"/>
      <c r="C87" s="194"/>
      <c r="D87" s="196"/>
      <c r="E87" s="196"/>
      <c r="F87" s="196"/>
      <c r="G87" s="196"/>
    </row>
    <row r="88" spans="1:7" x14ac:dyDescent="0.25">
      <c r="A88" s="35" t="s">
        <v>155</v>
      </c>
      <c r="B88" s="32">
        <v>2642</v>
      </c>
      <c r="C88" s="32">
        <v>244</v>
      </c>
      <c r="D88" s="99">
        <f>справочно!D82</f>
        <v>1400000</v>
      </c>
      <c r="E88" s="99"/>
      <c r="F88" s="99"/>
      <c r="G88" s="99"/>
    </row>
    <row r="89" spans="1:7" x14ac:dyDescent="0.25">
      <c r="A89" s="35" t="s">
        <v>156</v>
      </c>
      <c r="B89" s="32">
        <v>2643</v>
      </c>
      <c r="C89" s="32">
        <v>244</v>
      </c>
      <c r="D89" s="99">
        <f>справочно!D83</f>
        <v>1541033.01</v>
      </c>
      <c r="E89" s="99"/>
      <c r="F89" s="99"/>
      <c r="G89" s="99"/>
    </row>
    <row r="90" spans="1:7" ht="30" x14ac:dyDescent="0.25">
      <c r="A90" s="35" t="s">
        <v>157</v>
      </c>
      <c r="B90" s="32">
        <v>2644</v>
      </c>
      <c r="C90" s="32">
        <v>244</v>
      </c>
      <c r="D90" s="99">
        <f>справочно!D84</f>
        <v>251032</v>
      </c>
      <c r="E90" s="99"/>
      <c r="F90" s="99"/>
      <c r="G90" s="99"/>
    </row>
    <row r="91" spans="1:7" ht="30" x14ac:dyDescent="0.25">
      <c r="A91" s="35" t="s">
        <v>168</v>
      </c>
      <c r="B91" s="32">
        <v>2645</v>
      </c>
      <c r="C91" s="32">
        <v>244</v>
      </c>
      <c r="D91" s="99">
        <f>справочно!D85</f>
        <v>3315260.8</v>
      </c>
      <c r="E91" s="99"/>
      <c r="F91" s="99"/>
      <c r="G91" s="99"/>
    </row>
    <row r="92" spans="1:7" x14ac:dyDescent="0.25">
      <c r="A92" s="35" t="s">
        <v>2</v>
      </c>
      <c r="B92" s="194"/>
      <c r="C92" s="194"/>
      <c r="D92" s="196">
        <v>0</v>
      </c>
      <c r="E92" s="196"/>
      <c r="F92" s="196"/>
      <c r="G92" s="196"/>
    </row>
    <row r="93" spans="1:7" ht="30" x14ac:dyDescent="0.25">
      <c r="A93" s="47" t="s">
        <v>159</v>
      </c>
      <c r="B93" s="194"/>
      <c r="C93" s="194"/>
      <c r="D93" s="196"/>
      <c r="E93" s="196"/>
      <c r="F93" s="196"/>
      <c r="G93" s="196"/>
    </row>
    <row r="94" spans="1:7" ht="30" x14ac:dyDescent="0.25">
      <c r="A94" s="47" t="s">
        <v>160</v>
      </c>
      <c r="B94" s="32"/>
      <c r="C94" s="32"/>
      <c r="D94" s="99">
        <v>0</v>
      </c>
      <c r="E94" s="99"/>
      <c r="F94" s="99"/>
      <c r="G94" s="99"/>
    </row>
    <row r="95" spans="1:7" ht="18.75" customHeight="1" x14ac:dyDescent="0.25">
      <c r="A95" s="35" t="s">
        <v>158</v>
      </c>
      <c r="B95" s="32">
        <v>2646</v>
      </c>
      <c r="C95" s="32">
        <v>244</v>
      </c>
      <c r="D95" s="99">
        <f>справочно!D86</f>
        <v>13148236.92</v>
      </c>
      <c r="E95" s="99"/>
      <c r="F95" s="99"/>
      <c r="G95" s="99"/>
    </row>
    <row r="96" spans="1:7" x14ac:dyDescent="0.25">
      <c r="A96" s="35" t="s">
        <v>43</v>
      </c>
      <c r="B96" s="194"/>
      <c r="C96" s="194"/>
      <c r="D96" s="196">
        <v>0</v>
      </c>
      <c r="E96" s="196"/>
      <c r="F96" s="196"/>
      <c r="G96" s="196"/>
    </row>
    <row r="97" spans="1:7" x14ac:dyDescent="0.25">
      <c r="A97" s="35" t="s">
        <v>161</v>
      </c>
      <c r="B97" s="194"/>
      <c r="C97" s="194"/>
      <c r="D97" s="196"/>
      <c r="E97" s="196"/>
      <c r="F97" s="196"/>
      <c r="G97" s="196"/>
    </row>
    <row r="98" spans="1:7" x14ac:dyDescent="0.25">
      <c r="A98" s="79" t="s">
        <v>306</v>
      </c>
      <c r="B98" s="94">
        <v>2647</v>
      </c>
      <c r="C98" s="94">
        <v>244</v>
      </c>
      <c r="D98" s="99">
        <f>справочно!D87</f>
        <v>100000</v>
      </c>
      <c r="E98" s="99"/>
      <c r="F98" s="99"/>
      <c r="G98" s="99"/>
    </row>
    <row r="99" spans="1:7" ht="30" x14ac:dyDescent="0.25">
      <c r="A99" s="35" t="s">
        <v>167</v>
      </c>
      <c r="B99" s="32">
        <v>2648</v>
      </c>
      <c r="C99" s="32">
        <v>244</v>
      </c>
      <c r="D99" s="99">
        <f>справочно!D88</f>
        <v>13325805.93</v>
      </c>
      <c r="E99" s="99"/>
      <c r="F99" s="99"/>
      <c r="G99" s="99"/>
    </row>
    <row r="100" spans="1:7" ht="30" x14ac:dyDescent="0.25">
      <c r="A100" s="35" t="s">
        <v>166</v>
      </c>
      <c r="B100" s="32">
        <v>2649</v>
      </c>
      <c r="C100" s="32">
        <v>244</v>
      </c>
      <c r="D100" s="99">
        <f>справочно!D89</f>
        <v>7310707</v>
      </c>
      <c r="E100" s="99"/>
      <c r="F100" s="99"/>
      <c r="G100" s="99"/>
    </row>
    <row r="101" spans="1:7" x14ac:dyDescent="0.25">
      <c r="A101" s="35" t="s">
        <v>2</v>
      </c>
      <c r="B101" s="194"/>
      <c r="C101" s="194">
        <v>244</v>
      </c>
      <c r="D101" s="196">
        <v>0</v>
      </c>
      <c r="E101" s="196"/>
      <c r="F101" s="196"/>
      <c r="G101" s="196"/>
    </row>
    <row r="102" spans="1:7" ht="30" x14ac:dyDescent="0.25">
      <c r="A102" s="35" t="s">
        <v>162</v>
      </c>
      <c r="B102" s="194"/>
      <c r="C102" s="194"/>
      <c r="D102" s="196"/>
      <c r="E102" s="196"/>
      <c r="F102" s="196"/>
      <c r="G102" s="196"/>
    </row>
    <row r="103" spans="1:7" ht="17.25" customHeight="1" x14ac:dyDescent="0.25">
      <c r="A103" s="35" t="s">
        <v>163</v>
      </c>
      <c r="B103" s="32"/>
      <c r="C103" s="32">
        <v>244</v>
      </c>
      <c r="D103" s="99">
        <v>258000</v>
      </c>
      <c r="E103" s="99"/>
      <c r="F103" s="99"/>
      <c r="G103" s="99"/>
    </row>
    <row r="104" spans="1:7" x14ac:dyDescent="0.25">
      <c r="A104" s="35" t="s">
        <v>164</v>
      </c>
      <c r="B104" s="32"/>
      <c r="C104" s="32">
        <v>244</v>
      </c>
      <c r="D104" s="99">
        <v>0</v>
      </c>
      <c r="E104" s="99"/>
      <c r="F104" s="99"/>
      <c r="G104" s="99"/>
    </row>
    <row r="105" spans="1:7" x14ac:dyDescent="0.25">
      <c r="A105" s="35" t="s">
        <v>165</v>
      </c>
      <c r="B105" s="32"/>
      <c r="C105" s="32">
        <v>244</v>
      </c>
      <c r="D105" s="99">
        <v>497000</v>
      </c>
      <c r="E105" s="99"/>
      <c r="F105" s="99"/>
      <c r="G105" s="99"/>
    </row>
    <row r="106" spans="1:7" ht="75" x14ac:dyDescent="0.25">
      <c r="A106" s="35" t="s">
        <v>210</v>
      </c>
      <c r="B106" s="32">
        <v>2650</v>
      </c>
      <c r="C106" s="32">
        <v>246</v>
      </c>
      <c r="D106" s="99">
        <v>0</v>
      </c>
      <c r="E106" s="99"/>
      <c r="F106" s="99"/>
      <c r="G106" s="99"/>
    </row>
    <row r="107" spans="1:7" x14ac:dyDescent="0.25">
      <c r="A107" s="35" t="s">
        <v>211</v>
      </c>
      <c r="B107" s="32">
        <v>2660</v>
      </c>
      <c r="C107" s="32">
        <v>247</v>
      </c>
      <c r="D107" s="99">
        <f>справочно!D90</f>
        <v>23379361.809999999</v>
      </c>
      <c r="E107" s="99"/>
      <c r="F107" s="99"/>
      <c r="G107" s="99"/>
    </row>
    <row r="108" spans="1:7" ht="54.75" customHeight="1" x14ac:dyDescent="0.25">
      <c r="A108" s="35" t="s">
        <v>100</v>
      </c>
      <c r="B108" s="32">
        <v>2700</v>
      </c>
      <c r="C108" s="33">
        <v>400</v>
      </c>
      <c r="D108" s="99">
        <v>0</v>
      </c>
      <c r="E108" s="99"/>
      <c r="F108" s="99"/>
      <c r="G108" s="99"/>
    </row>
    <row r="109" spans="1:7" ht="16.5" customHeight="1" x14ac:dyDescent="0.25">
      <c r="A109" s="35" t="s">
        <v>2</v>
      </c>
      <c r="B109" s="194">
        <v>2710</v>
      </c>
      <c r="C109" s="195">
        <v>406</v>
      </c>
      <c r="D109" s="196">
        <v>0</v>
      </c>
      <c r="E109" s="196"/>
      <c r="F109" s="196"/>
      <c r="G109" s="196"/>
    </row>
    <row r="110" spans="1:7" ht="60.75" customHeight="1" x14ac:dyDescent="0.25">
      <c r="A110" s="35" t="s">
        <v>101</v>
      </c>
      <c r="B110" s="194"/>
      <c r="C110" s="195"/>
      <c r="D110" s="196"/>
      <c r="E110" s="196"/>
      <c r="F110" s="196"/>
      <c r="G110" s="196"/>
    </row>
    <row r="111" spans="1:7" ht="69" customHeight="1" x14ac:dyDescent="0.25">
      <c r="A111" s="35" t="s">
        <v>102</v>
      </c>
      <c r="B111" s="32">
        <v>2720</v>
      </c>
      <c r="C111" s="33">
        <v>407</v>
      </c>
      <c r="D111" s="99">
        <v>0</v>
      </c>
      <c r="E111" s="99"/>
      <c r="F111" s="99"/>
      <c r="G111" s="99"/>
    </row>
    <row r="112" spans="1:7" ht="21.75" customHeight="1" x14ac:dyDescent="0.25">
      <c r="A112" s="35" t="s">
        <v>212</v>
      </c>
      <c r="B112" s="32">
        <v>2800</v>
      </c>
      <c r="C112" s="33">
        <v>880</v>
      </c>
      <c r="D112" s="99">
        <v>0</v>
      </c>
      <c r="E112" s="99"/>
      <c r="F112" s="99"/>
      <c r="G112" s="99"/>
    </row>
    <row r="113" spans="1:7" ht="36" customHeight="1" x14ac:dyDescent="0.25">
      <c r="A113" s="41" t="s">
        <v>213</v>
      </c>
      <c r="B113" s="32">
        <v>3000</v>
      </c>
      <c r="C113" s="33">
        <v>100</v>
      </c>
      <c r="D113" s="99">
        <f>справочно!D95</f>
        <v>900000</v>
      </c>
      <c r="E113" s="99"/>
      <c r="F113" s="99"/>
      <c r="G113" s="99" t="s">
        <v>59</v>
      </c>
    </row>
    <row r="114" spans="1:7" ht="19.5" customHeight="1" x14ac:dyDescent="0.25">
      <c r="A114" s="35" t="s">
        <v>2</v>
      </c>
      <c r="B114" s="194">
        <v>3010</v>
      </c>
      <c r="C114" s="195">
        <v>180</v>
      </c>
      <c r="D114" s="196">
        <f>справочно!D96</f>
        <v>900000</v>
      </c>
      <c r="E114" s="196"/>
      <c r="F114" s="196"/>
      <c r="G114" s="196" t="s">
        <v>59</v>
      </c>
    </row>
    <row r="115" spans="1:7" ht="17.25" customHeight="1" x14ac:dyDescent="0.25">
      <c r="A115" s="35" t="s">
        <v>103</v>
      </c>
      <c r="B115" s="194"/>
      <c r="C115" s="195"/>
      <c r="D115" s="196"/>
      <c r="E115" s="196"/>
      <c r="F115" s="196"/>
      <c r="G115" s="196"/>
    </row>
    <row r="116" spans="1:7" ht="20.25" customHeight="1" x14ac:dyDescent="0.25">
      <c r="A116" s="35" t="s">
        <v>104</v>
      </c>
      <c r="B116" s="32">
        <v>3020</v>
      </c>
      <c r="C116" s="34"/>
      <c r="D116" s="99">
        <v>0</v>
      </c>
      <c r="E116" s="99"/>
      <c r="F116" s="99"/>
      <c r="G116" s="99" t="s">
        <v>59</v>
      </c>
    </row>
    <row r="117" spans="1:7" ht="32.25" customHeight="1" x14ac:dyDescent="0.25">
      <c r="A117" s="35" t="s">
        <v>105</v>
      </c>
      <c r="B117" s="32">
        <v>3030</v>
      </c>
      <c r="C117" s="34"/>
      <c r="D117" s="99">
        <v>0</v>
      </c>
      <c r="E117" s="99"/>
      <c r="F117" s="99"/>
      <c r="G117" s="99" t="s">
        <v>59</v>
      </c>
    </row>
    <row r="118" spans="1:7" ht="21" customHeight="1" x14ac:dyDescent="0.25">
      <c r="A118" s="41" t="s">
        <v>215</v>
      </c>
      <c r="B118" s="32">
        <v>4000</v>
      </c>
      <c r="C118" s="33" t="s">
        <v>59</v>
      </c>
      <c r="D118" s="99">
        <v>0</v>
      </c>
      <c r="E118" s="99"/>
      <c r="F118" s="99"/>
      <c r="G118" s="99" t="s">
        <v>59</v>
      </c>
    </row>
    <row r="119" spans="1:7" x14ac:dyDescent="0.25">
      <c r="A119" s="35" t="s">
        <v>4</v>
      </c>
      <c r="B119" s="194">
        <v>4010</v>
      </c>
      <c r="C119" s="195">
        <v>610</v>
      </c>
      <c r="D119" s="196">
        <v>0</v>
      </c>
      <c r="E119" s="196"/>
      <c r="F119" s="196"/>
      <c r="G119" s="196" t="s">
        <v>59</v>
      </c>
    </row>
    <row r="120" spans="1:7" ht="30" customHeight="1" x14ac:dyDescent="0.25">
      <c r="A120" s="35" t="s">
        <v>106</v>
      </c>
      <c r="B120" s="194"/>
      <c r="C120" s="195"/>
      <c r="D120" s="196"/>
      <c r="E120" s="196"/>
      <c r="F120" s="196"/>
      <c r="G120" s="196"/>
    </row>
    <row r="122" spans="1:7" x14ac:dyDescent="0.25">
      <c r="A122" s="19" t="s">
        <v>107</v>
      </c>
    </row>
    <row r="123" spans="1:7" ht="156" customHeight="1" x14ac:dyDescent="0.25">
      <c r="A123" s="197" t="s">
        <v>203</v>
      </c>
      <c r="B123" s="197"/>
      <c r="C123" s="197"/>
      <c r="D123" s="197"/>
      <c r="E123" s="197"/>
      <c r="F123" s="197"/>
      <c r="G123" s="197"/>
    </row>
    <row r="124" spans="1:7" ht="63" customHeight="1" x14ac:dyDescent="0.25">
      <c r="A124" s="198" t="s">
        <v>204</v>
      </c>
      <c r="B124" s="198"/>
      <c r="C124" s="198"/>
      <c r="D124" s="198"/>
      <c r="E124" s="198"/>
      <c r="F124" s="198"/>
      <c r="G124" s="198"/>
    </row>
    <row r="125" spans="1:7" ht="79.5" customHeight="1" x14ac:dyDescent="0.25">
      <c r="A125" s="198" t="s">
        <v>207</v>
      </c>
      <c r="B125" s="198"/>
      <c r="C125" s="198"/>
      <c r="D125" s="198"/>
      <c r="E125" s="198"/>
      <c r="F125" s="198"/>
      <c r="G125" s="198"/>
    </row>
    <row r="126" spans="1:7" ht="34.5" customHeight="1" x14ac:dyDescent="0.25">
      <c r="A126" s="197" t="s">
        <v>209</v>
      </c>
      <c r="B126" s="197"/>
      <c r="C126" s="197"/>
      <c r="D126" s="197"/>
      <c r="E126" s="197"/>
      <c r="F126" s="197"/>
      <c r="G126" s="197"/>
    </row>
    <row r="127" spans="1:7" ht="20.25" customHeight="1" x14ac:dyDescent="0.25">
      <c r="A127" s="197" t="s">
        <v>214</v>
      </c>
      <c r="B127" s="197"/>
      <c r="C127" s="197"/>
      <c r="D127" s="197"/>
      <c r="E127" s="197"/>
      <c r="F127" s="197"/>
      <c r="G127" s="197"/>
    </row>
    <row r="128" spans="1:7" ht="86.25" customHeight="1" x14ac:dyDescent="0.25">
      <c r="A128" s="197" t="s">
        <v>216</v>
      </c>
      <c r="B128" s="197"/>
      <c r="C128" s="197"/>
      <c r="D128" s="197"/>
      <c r="E128" s="197"/>
      <c r="F128" s="197"/>
      <c r="G128" s="197"/>
    </row>
    <row r="1299" spans="10:10" x14ac:dyDescent="0.25">
      <c r="J1299" s="23"/>
    </row>
  </sheetData>
  <mergeCells count="145">
    <mergeCell ref="D15:D16"/>
    <mergeCell ref="B19:B20"/>
    <mergeCell ref="D58:D59"/>
    <mergeCell ref="E67:E68"/>
    <mergeCell ref="F67:F68"/>
    <mergeCell ref="B48:B49"/>
    <mergeCell ref="C48:C49"/>
    <mergeCell ref="D48:D49"/>
    <mergeCell ref="F41:F42"/>
    <mergeCell ref="F43:F44"/>
    <mergeCell ref="F55:F56"/>
    <mergeCell ref="F58:F59"/>
    <mergeCell ref="E48:E49"/>
    <mergeCell ref="B55:B56"/>
    <mergeCell ref="C55:C56"/>
    <mergeCell ref="D55:D56"/>
    <mergeCell ref="E55:E56"/>
    <mergeCell ref="B24:B25"/>
    <mergeCell ref="B60:B61"/>
    <mergeCell ref="F60:F61"/>
    <mergeCell ref="G19:G20"/>
    <mergeCell ref="F19:F20"/>
    <mergeCell ref="E19:E20"/>
    <mergeCell ref="D19:D20"/>
    <mergeCell ref="C19:C20"/>
    <mergeCell ref="F48:F49"/>
    <mergeCell ref="C72:C73"/>
    <mergeCell ref="D72:D73"/>
    <mergeCell ref="E72:E73"/>
    <mergeCell ref="F72:F73"/>
    <mergeCell ref="G48:G49"/>
    <mergeCell ref="G55:G56"/>
    <mergeCell ref="G58:G59"/>
    <mergeCell ref="C24:C25"/>
    <mergeCell ref="D24:D25"/>
    <mergeCell ref="E24:E25"/>
    <mergeCell ref="F24:F25"/>
    <mergeCell ref="G24:G25"/>
    <mergeCell ref="E41:E42"/>
    <mergeCell ref="G67:G68"/>
    <mergeCell ref="E58:E59"/>
    <mergeCell ref="C60:C61"/>
    <mergeCell ref="D60:D61"/>
    <mergeCell ref="E60:E61"/>
    <mergeCell ref="E9:E10"/>
    <mergeCell ref="F9:F10"/>
    <mergeCell ref="G9:G10"/>
    <mergeCell ref="B12:B13"/>
    <mergeCell ref="C12:C13"/>
    <mergeCell ref="D12:D13"/>
    <mergeCell ref="E12:E13"/>
    <mergeCell ref="F12:F13"/>
    <mergeCell ref="G12:G13"/>
    <mergeCell ref="B9:B10"/>
    <mergeCell ref="C9:C10"/>
    <mergeCell ref="D9:D10"/>
    <mergeCell ref="A3:A4"/>
    <mergeCell ref="B3:B4"/>
    <mergeCell ref="C3:C4"/>
    <mergeCell ref="D3:G3"/>
    <mergeCell ref="B43:B44"/>
    <mergeCell ref="C43:C44"/>
    <mergeCell ref="D43:D44"/>
    <mergeCell ref="E43:E44"/>
    <mergeCell ref="B41:B42"/>
    <mergeCell ref="C41:C42"/>
    <mergeCell ref="D41:D42"/>
    <mergeCell ref="G41:G42"/>
    <mergeCell ref="G43:G44"/>
    <mergeCell ref="E15:E16"/>
    <mergeCell ref="F15:F16"/>
    <mergeCell ref="G15:G16"/>
    <mergeCell ref="B27:B28"/>
    <mergeCell ref="C27:C28"/>
    <mergeCell ref="D27:D28"/>
    <mergeCell ref="E27:E28"/>
    <mergeCell ref="F27:F28"/>
    <mergeCell ref="G27:G28"/>
    <mergeCell ref="B15:B16"/>
    <mergeCell ref="C15:C16"/>
    <mergeCell ref="G60:G61"/>
    <mergeCell ref="B58:B59"/>
    <mergeCell ref="C58:C59"/>
    <mergeCell ref="B92:B93"/>
    <mergeCell ref="B72:B73"/>
    <mergeCell ref="B86:B87"/>
    <mergeCell ref="C86:C87"/>
    <mergeCell ref="D74:D75"/>
    <mergeCell ref="D76:D77"/>
    <mergeCell ref="C82:C83"/>
    <mergeCell ref="D82:D83"/>
    <mergeCell ref="G86:G87"/>
    <mergeCell ref="F86:F87"/>
    <mergeCell ref="G92:G93"/>
    <mergeCell ref="F92:F93"/>
    <mergeCell ref="E92:E93"/>
    <mergeCell ref="D92:D93"/>
    <mergeCell ref="E86:E87"/>
    <mergeCell ref="D86:D87"/>
    <mergeCell ref="C92:C93"/>
    <mergeCell ref="A1:G1"/>
    <mergeCell ref="E114:E115"/>
    <mergeCell ref="F114:F115"/>
    <mergeCell ref="G114:G115"/>
    <mergeCell ref="B119:B120"/>
    <mergeCell ref="C119:C120"/>
    <mergeCell ref="D119:D120"/>
    <mergeCell ref="E119:E120"/>
    <mergeCell ref="F119:F120"/>
    <mergeCell ref="G119:G120"/>
    <mergeCell ref="B114:B115"/>
    <mergeCell ref="C114:C115"/>
    <mergeCell ref="D114:D115"/>
    <mergeCell ref="E82:E83"/>
    <mergeCell ref="F82:F83"/>
    <mergeCell ref="G82:G83"/>
    <mergeCell ref="G72:G73"/>
    <mergeCell ref="B67:B68"/>
    <mergeCell ref="C67:C68"/>
    <mergeCell ref="D67:D68"/>
    <mergeCell ref="E109:E110"/>
    <mergeCell ref="F109:F110"/>
    <mergeCell ref="G109:G110"/>
    <mergeCell ref="B82:B83"/>
    <mergeCell ref="B109:B110"/>
    <mergeCell ref="C109:C110"/>
    <mergeCell ref="D109:D110"/>
    <mergeCell ref="C96:C97"/>
    <mergeCell ref="B96:B97"/>
    <mergeCell ref="G101:G102"/>
    <mergeCell ref="A127:G127"/>
    <mergeCell ref="A128:G128"/>
    <mergeCell ref="A124:G124"/>
    <mergeCell ref="A125:G125"/>
    <mergeCell ref="A126:G126"/>
    <mergeCell ref="A123:G123"/>
    <mergeCell ref="B101:B102"/>
    <mergeCell ref="G96:G97"/>
    <mergeCell ref="F96:F97"/>
    <mergeCell ref="E96:E97"/>
    <mergeCell ref="F101:F102"/>
    <mergeCell ref="E101:E102"/>
    <mergeCell ref="D101:D102"/>
    <mergeCell ref="C101:C102"/>
    <mergeCell ref="D96:D97"/>
  </mergeCells>
  <pageMargins left="0.98425196850393704" right="0.59055118110236227" top="0.59055118110236227" bottom="0.59055118110236227" header="0.31496062992125984" footer="0.31496062992125984"/>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0"/>
  <sheetViews>
    <sheetView view="pageBreakPreview" topLeftCell="A34" zoomScale="80" zoomScaleNormal="100" zoomScaleSheetLayoutView="80" workbookViewId="0">
      <selection activeCell="G44" sqref="G44"/>
    </sheetView>
  </sheetViews>
  <sheetFormatPr defaultColWidth="9.140625" defaultRowHeight="15" x14ac:dyDescent="0.25"/>
  <cols>
    <col min="1" max="1" width="10.85546875" style="135" customWidth="1"/>
    <col min="2" max="2" width="34.85546875" style="135" customWidth="1"/>
    <col min="3" max="4" width="10.140625" style="135" customWidth="1"/>
    <col min="5" max="5" width="15.5703125" style="157" customWidth="1"/>
    <col min="6" max="10" width="14.7109375" style="135" customWidth="1"/>
    <col min="11" max="11" width="5.28515625" style="134" customWidth="1"/>
    <col min="12" max="16384" width="9.140625" style="134"/>
  </cols>
  <sheetData>
    <row r="1" spans="1:12" x14ac:dyDescent="0.25">
      <c r="A1" s="223" t="s">
        <v>217</v>
      </c>
      <c r="B1" s="224"/>
      <c r="C1" s="224"/>
      <c r="D1" s="224"/>
      <c r="E1" s="224"/>
      <c r="F1" s="224"/>
      <c r="G1" s="224"/>
      <c r="H1" s="224"/>
      <c r="I1" s="224"/>
      <c r="J1" s="224"/>
      <c r="K1" s="133"/>
    </row>
    <row r="2" spans="1:12" s="135" customFormat="1" x14ac:dyDescent="0.25">
      <c r="D2" s="136"/>
      <c r="E2" s="137"/>
      <c r="F2" s="138"/>
      <c r="L2" s="139"/>
    </row>
    <row r="3" spans="1:12" s="135" customFormat="1" ht="15.75" customHeight="1" x14ac:dyDescent="0.25">
      <c r="A3" s="226" t="s">
        <v>108</v>
      </c>
      <c r="B3" s="226" t="s">
        <v>0</v>
      </c>
      <c r="C3" s="226" t="s">
        <v>109</v>
      </c>
      <c r="D3" s="227" t="s">
        <v>5</v>
      </c>
      <c r="E3" s="227" t="s">
        <v>219</v>
      </c>
      <c r="F3" s="227" t="s">
        <v>220</v>
      </c>
      <c r="G3" s="227" t="s">
        <v>179</v>
      </c>
      <c r="H3" s="227"/>
      <c r="I3" s="227"/>
      <c r="J3" s="227"/>
      <c r="K3" s="139"/>
      <c r="L3" s="140"/>
    </row>
    <row r="4" spans="1:12" s="135" customFormat="1" ht="75.75" customHeight="1" x14ac:dyDescent="0.25">
      <c r="A4" s="226"/>
      <c r="B4" s="226"/>
      <c r="C4" s="226"/>
      <c r="D4" s="227"/>
      <c r="E4" s="228"/>
      <c r="F4" s="228"/>
      <c r="G4" s="141" t="s">
        <v>325</v>
      </c>
      <c r="H4" s="141" t="s">
        <v>326</v>
      </c>
      <c r="I4" s="141" t="s">
        <v>327</v>
      </c>
      <c r="J4" s="141" t="s">
        <v>58</v>
      </c>
      <c r="K4" s="139"/>
      <c r="L4" s="139"/>
    </row>
    <row r="5" spans="1:12" s="135" customFormat="1" x14ac:dyDescent="0.25">
      <c r="A5" s="142">
        <v>1</v>
      </c>
      <c r="B5" s="142">
        <v>2</v>
      </c>
      <c r="C5" s="142">
        <v>3</v>
      </c>
      <c r="D5" s="143">
        <v>4</v>
      </c>
      <c r="E5" s="144" t="s">
        <v>198</v>
      </c>
      <c r="F5" s="144" t="s">
        <v>221</v>
      </c>
      <c r="G5" s="143">
        <v>5</v>
      </c>
      <c r="H5" s="143">
        <v>6</v>
      </c>
      <c r="I5" s="143">
        <v>7</v>
      </c>
      <c r="J5" s="143">
        <v>8</v>
      </c>
      <c r="K5" s="139"/>
      <c r="L5" s="139"/>
    </row>
    <row r="6" spans="1:12" s="135" customFormat="1" ht="14.45" customHeight="1" x14ac:dyDescent="0.25">
      <c r="A6" s="216">
        <v>1</v>
      </c>
      <c r="B6" s="229" t="s">
        <v>222</v>
      </c>
      <c r="C6" s="220">
        <v>26000</v>
      </c>
      <c r="D6" s="220" t="s">
        <v>59</v>
      </c>
      <c r="E6" s="144" t="s">
        <v>317</v>
      </c>
      <c r="F6" s="144"/>
      <c r="G6" s="145">
        <f>G29</f>
        <v>17878254</v>
      </c>
      <c r="H6" s="143"/>
      <c r="I6" s="143"/>
      <c r="J6" s="143"/>
      <c r="K6" s="139"/>
      <c r="L6" s="139"/>
    </row>
    <row r="7" spans="1:12" s="135" customFormat="1" ht="15.6" customHeight="1" x14ac:dyDescent="0.25">
      <c r="A7" s="217"/>
      <c r="B7" s="230"/>
      <c r="C7" s="221"/>
      <c r="D7" s="221"/>
      <c r="E7" s="146">
        <v>244</v>
      </c>
      <c r="F7" s="147"/>
      <c r="G7" s="145">
        <f>G11+G18</f>
        <v>64721437.469999999</v>
      </c>
      <c r="H7" s="147"/>
      <c r="I7" s="147"/>
      <c r="J7" s="147"/>
    </row>
    <row r="8" spans="1:12" s="135" customFormat="1" ht="21.75" customHeight="1" x14ac:dyDescent="0.25">
      <c r="A8" s="214" t="s">
        <v>46</v>
      </c>
      <c r="B8" s="148" t="s">
        <v>2</v>
      </c>
      <c r="C8" s="212">
        <v>26100</v>
      </c>
      <c r="D8" s="212" t="s">
        <v>59</v>
      </c>
      <c r="E8" s="213"/>
      <c r="F8" s="207"/>
      <c r="G8" s="207"/>
      <c r="H8" s="207"/>
      <c r="I8" s="207"/>
      <c r="J8" s="207"/>
    </row>
    <row r="9" spans="1:12" s="135" customFormat="1" ht="200.45" customHeight="1" x14ac:dyDescent="0.25">
      <c r="A9" s="214"/>
      <c r="B9" s="148" t="s">
        <v>223</v>
      </c>
      <c r="C9" s="212"/>
      <c r="D9" s="212"/>
      <c r="E9" s="215"/>
      <c r="F9" s="207"/>
      <c r="G9" s="207"/>
      <c r="H9" s="207"/>
      <c r="I9" s="207"/>
      <c r="J9" s="207"/>
    </row>
    <row r="10" spans="1:12" s="135" customFormat="1" ht="93" customHeight="1" x14ac:dyDescent="0.25">
      <c r="A10" s="149" t="s">
        <v>47</v>
      </c>
      <c r="B10" s="148" t="s">
        <v>224</v>
      </c>
      <c r="C10" s="142">
        <v>26200</v>
      </c>
      <c r="D10" s="142" t="s">
        <v>59</v>
      </c>
      <c r="E10" s="146"/>
      <c r="F10" s="147"/>
      <c r="G10" s="147"/>
      <c r="H10" s="147"/>
      <c r="I10" s="147"/>
      <c r="J10" s="147"/>
    </row>
    <row r="11" spans="1:12" s="135" customFormat="1" ht="73.150000000000006" customHeight="1" x14ac:dyDescent="0.25">
      <c r="A11" s="149" t="s">
        <v>48</v>
      </c>
      <c r="B11" s="148" t="s">
        <v>225</v>
      </c>
      <c r="C11" s="142">
        <v>26300</v>
      </c>
      <c r="D11" s="142" t="s">
        <v>59</v>
      </c>
      <c r="E11" s="146">
        <v>244</v>
      </c>
      <c r="F11" s="147"/>
      <c r="G11" s="147">
        <f>G12+G16</f>
        <v>0</v>
      </c>
      <c r="H11" s="147"/>
      <c r="I11" s="147"/>
      <c r="J11" s="147"/>
    </row>
    <row r="12" spans="1:12" s="135" customFormat="1" ht="18.75" customHeight="1" x14ac:dyDescent="0.25">
      <c r="A12" s="231" t="s">
        <v>191</v>
      </c>
      <c r="B12" s="150" t="s">
        <v>2</v>
      </c>
      <c r="C12" s="232">
        <v>26310</v>
      </c>
      <c r="D12" s="232" t="s">
        <v>59</v>
      </c>
      <c r="E12" s="213" t="s">
        <v>59</v>
      </c>
      <c r="F12" s="207"/>
      <c r="G12" s="207"/>
      <c r="H12" s="207"/>
      <c r="I12" s="207"/>
      <c r="J12" s="207"/>
      <c r="K12" s="151"/>
    </row>
    <row r="13" spans="1:12" s="135" customFormat="1" ht="31.5" customHeight="1" x14ac:dyDescent="0.25">
      <c r="A13" s="228"/>
      <c r="B13" s="150" t="s">
        <v>111</v>
      </c>
      <c r="C13" s="228"/>
      <c r="D13" s="228"/>
      <c r="E13" s="215"/>
      <c r="F13" s="222"/>
      <c r="G13" s="222"/>
      <c r="H13" s="222"/>
      <c r="I13" s="222"/>
      <c r="J13" s="222"/>
      <c r="K13" s="151"/>
    </row>
    <row r="14" spans="1:12" s="135" customFormat="1" ht="23.25" customHeight="1" x14ac:dyDescent="0.25">
      <c r="A14" s="144"/>
      <c r="B14" s="81" t="s">
        <v>226</v>
      </c>
      <c r="C14" s="143" t="s">
        <v>194</v>
      </c>
      <c r="D14" s="143"/>
      <c r="E14" s="146"/>
      <c r="F14" s="147"/>
      <c r="G14" s="147"/>
      <c r="H14" s="147"/>
      <c r="I14" s="147"/>
      <c r="J14" s="147"/>
      <c r="K14" s="151"/>
    </row>
    <row r="15" spans="1:12" s="135" customFormat="1" ht="23.25" customHeight="1" x14ac:dyDescent="0.25">
      <c r="A15" s="144"/>
      <c r="B15" s="81" t="s">
        <v>226</v>
      </c>
      <c r="C15" s="143" t="s">
        <v>227</v>
      </c>
      <c r="D15" s="143"/>
      <c r="E15" s="146"/>
      <c r="F15" s="147"/>
      <c r="G15" s="147"/>
      <c r="H15" s="147"/>
      <c r="I15" s="147"/>
      <c r="J15" s="147"/>
      <c r="K15" s="151"/>
    </row>
    <row r="16" spans="1:12" s="135" customFormat="1" ht="38.25" customHeight="1" x14ac:dyDescent="0.25">
      <c r="A16" s="152" t="s">
        <v>192</v>
      </c>
      <c r="B16" s="150" t="s">
        <v>193</v>
      </c>
      <c r="C16" s="143">
        <v>26320</v>
      </c>
      <c r="D16" s="143" t="s">
        <v>59</v>
      </c>
      <c r="E16" s="146" t="s">
        <v>59</v>
      </c>
      <c r="F16" s="147"/>
      <c r="G16" s="147"/>
      <c r="H16" s="147"/>
      <c r="I16" s="147"/>
      <c r="J16" s="147"/>
      <c r="K16" s="151"/>
    </row>
    <row r="17" spans="1:12" s="135" customFormat="1" ht="43.15" customHeight="1" x14ac:dyDescent="0.25">
      <c r="A17" s="216" t="s">
        <v>125</v>
      </c>
      <c r="B17" s="218" t="s">
        <v>228</v>
      </c>
      <c r="C17" s="220">
        <v>26400</v>
      </c>
      <c r="D17" s="220" t="s">
        <v>59</v>
      </c>
      <c r="E17" s="146">
        <v>323</v>
      </c>
      <c r="F17" s="147"/>
      <c r="G17" s="147">
        <f>G24</f>
        <v>17878254</v>
      </c>
      <c r="H17" s="147"/>
      <c r="I17" s="147"/>
      <c r="J17" s="147"/>
    </row>
    <row r="18" spans="1:12" s="135" customFormat="1" ht="46.15" customHeight="1" x14ac:dyDescent="0.25">
      <c r="A18" s="217"/>
      <c r="B18" s="219"/>
      <c r="C18" s="221"/>
      <c r="D18" s="221"/>
      <c r="E18" s="146">
        <v>244</v>
      </c>
      <c r="F18" s="147"/>
      <c r="G18" s="147">
        <f>G19+G25+G38</f>
        <v>64721437.469999999</v>
      </c>
      <c r="H18" s="147"/>
      <c r="I18" s="147"/>
      <c r="J18" s="147"/>
    </row>
    <row r="19" spans="1:12" s="135" customFormat="1" ht="22.5" customHeight="1" x14ac:dyDescent="0.25">
      <c r="A19" s="214" t="s">
        <v>126</v>
      </c>
      <c r="B19" s="148" t="s">
        <v>2</v>
      </c>
      <c r="C19" s="212">
        <v>26410</v>
      </c>
      <c r="D19" s="212" t="s">
        <v>59</v>
      </c>
      <c r="E19" s="213">
        <v>244</v>
      </c>
      <c r="F19" s="207"/>
      <c r="G19" s="207">
        <f>G21+G23</f>
        <v>48021577.719999999</v>
      </c>
      <c r="H19" s="207"/>
      <c r="I19" s="207"/>
      <c r="J19" s="207"/>
    </row>
    <row r="20" spans="1:12" s="135" customFormat="1" ht="55.9" customHeight="1" x14ac:dyDescent="0.25">
      <c r="A20" s="214"/>
      <c r="B20" s="148" t="s">
        <v>110</v>
      </c>
      <c r="C20" s="212"/>
      <c r="D20" s="212"/>
      <c r="E20" s="215"/>
      <c r="F20" s="207"/>
      <c r="G20" s="207"/>
      <c r="H20" s="207"/>
      <c r="I20" s="207"/>
      <c r="J20" s="207"/>
    </row>
    <row r="21" spans="1:12" s="135" customFormat="1" ht="19.5" customHeight="1" x14ac:dyDescent="0.25">
      <c r="A21" s="214" t="s">
        <v>127</v>
      </c>
      <c r="B21" s="148" t="s">
        <v>2</v>
      </c>
      <c r="C21" s="212">
        <v>26411</v>
      </c>
      <c r="D21" s="212" t="s">
        <v>59</v>
      </c>
      <c r="E21" s="213"/>
      <c r="F21" s="207"/>
      <c r="G21" s="207"/>
      <c r="H21" s="207"/>
      <c r="I21" s="207"/>
      <c r="J21" s="207"/>
    </row>
    <row r="22" spans="1:12" s="135" customFormat="1" ht="39" customHeight="1" x14ac:dyDescent="0.25">
      <c r="A22" s="214"/>
      <c r="B22" s="150" t="s">
        <v>111</v>
      </c>
      <c r="C22" s="212"/>
      <c r="D22" s="212"/>
      <c r="E22" s="215"/>
      <c r="F22" s="207"/>
      <c r="G22" s="207"/>
      <c r="H22" s="207"/>
      <c r="I22" s="207"/>
      <c r="J22" s="207"/>
      <c r="L22" s="153"/>
    </row>
    <row r="23" spans="1:12" s="135" customFormat="1" ht="41.25" customHeight="1" x14ac:dyDescent="0.25">
      <c r="A23" s="149" t="s">
        <v>112</v>
      </c>
      <c r="B23" s="148" t="s">
        <v>229</v>
      </c>
      <c r="C23" s="142">
        <v>26412</v>
      </c>
      <c r="D23" s="142" t="s">
        <v>59</v>
      </c>
      <c r="E23" s="146">
        <v>244</v>
      </c>
      <c r="F23" s="147"/>
      <c r="G23" s="147">
        <f>справочно!E76-G8</f>
        <v>48021577.719999999</v>
      </c>
      <c r="H23" s="147"/>
      <c r="I23" s="147"/>
      <c r="J23" s="147"/>
    </row>
    <row r="24" spans="1:12" s="135" customFormat="1" ht="32.450000000000003" customHeight="1" x14ac:dyDescent="0.25">
      <c r="A24" s="216" t="s">
        <v>128</v>
      </c>
      <c r="B24" s="218" t="s">
        <v>113</v>
      </c>
      <c r="C24" s="220">
        <v>26420</v>
      </c>
      <c r="D24" s="220" t="s">
        <v>59</v>
      </c>
      <c r="E24" s="146">
        <v>323</v>
      </c>
      <c r="F24" s="147"/>
      <c r="G24" s="147">
        <f>G29</f>
        <v>17878254</v>
      </c>
      <c r="H24" s="147"/>
      <c r="I24" s="147"/>
      <c r="J24" s="147"/>
    </row>
    <row r="25" spans="1:12" s="135" customFormat="1" ht="28.15" customHeight="1" x14ac:dyDescent="0.25">
      <c r="A25" s="217"/>
      <c r="B25" s="219"/>
      <c r="C25" s="221"/>
      <c r="D25" s="221"/>
      <c r="E25" s="146">
        <v>244</v>
      </c>
      <c r="F25" s="147"/>
      <c r="G25" s="147">
        <f>G30</f>
        <v>0</v>
      </c>
      <c r="H25" s="147"/>
      <c r="I25" s="147"/>
      <c r="J25" s="147"/>
    </row>
    <row r="26" spans="1:12" s="135" customFormat="1" ht="19.5" customHeight="1" x14ac:dyDescent="0.25">
      <c r="A26" s="214" t="s">
        <v>114</v>
      </c>
      <c r="B26" s="148" t="s">
        <v>2</v>
      </c>
      <c r="C26" s="212">
        <v>26421</v>
      </c>
      <c r="D26" s="212" t="s">
        <v>59</v>
      </c>
      <c r="E26" s="213"/>
      <c r="F26" s="207"/>
      <c r="G26" s="207"/>
      <c r="H26" s="207"/>
      <c r="I26" s="207"/>
      <c r="J26" s="207"/>
    </row>
    <row r="27" spans="1:12" s="135" customFormat="1" ht="39.75" customHeight="1" x14ac:dyDescent="0.25">
      <c r="A27" s="214"/>
      <c r="B27" s="148" t="s">
        <v>111</v>
      </c>
      <c r="C27" s="212"/>
      <c r="D27" s="212"/>
      <c r="E27" s="215"/>
      <c r="F27" s="207"/>
      <c r="G27" s="207"/>
      <c r="H27" s="207"/>
      <c r="I27" s="207"/>
      <c r="J27" s="207"/>
    </row>
    <row r="28" spans="1:12" s="135" customFormat="1" ht="24.75" customHeight="1" x14ac:dyDescent="0.25">
      <c r="A28" s="144"/>
      <c r="B28" s="81" t="s">
        <v>226</v>
      </c>
      <c r="C28" s="143" t="s">
        <v>195</v>
      </c>
      <c r="D28" s="143" t="s">
        <v>59</v>
      </c>
      <c r="E28" s="154"/>
      <c r="F28" s="147"/>
      <c r="G28" s="147"/>
      <c r="H28" s="147"/>
      <c r="I28" s="147"/>
      <c r="J28" s="147"/>
      <c r="K28" s="151"/>
    </row>
    <row r="29" spans="1:12" s="135" customFormat="1" ht="34.5" customHeight="1" x14ac:dyDescent="0.25">
      <c r="A29" s="149" t="s">
        <v>115</v>
      </c>
      <c r="B29" s="148" t="s">
        <v>229</v>
      </c>
      <c r="C29" s="142">
        <v>26422</v>
      </c>
      <c r="D29" s="142" t="s">
        <v>59</v>
      </c>
      <c r="E29" s="146">
        <v>323</v>
      </c>
      <c r="F29" s="147"/>
      <c r="G29" s="147">
        <f>справочно!F55</f>
        <v>17878254</v>
      </c>
      <c r="H29" s="147"/>
      <c r="I29" s="147"/>
      <c r="J29" s="147"/>
    </row>
    <row r="30" spans="1:12" s="135" customFormat="1" ht="34.5" customHeight="1" x14ac:dyDescent="0.25">
      <c r="A30" s="149" t="s">
        <v>316</v>
      </c>
      <c r="B30" s="148" t="s">
        <v>229</v>
      </c>
      <c r="C30" s="142">
        <v>26423</v>
      </c>
      <c r="D30" s="142" t="s">
        <v>59</v>
      </c>
      <c r="E30" s="146">
        <v>244</v>
      </c>
      <c r="F30" s="147"/>
      <c r="G30" s="147">
        <f>справочно!F76</f>
        <v>0</v>
      </c>
      <c r="H30" s="147"/>
      <c r="I30" s="147"/>
      <c r="J30" s="147"/>
    </row>
    <row r="31" spans="1:12" s="135" customFormat="1" ht="52.5" customHeight="1" x14ac:dyDescent="0.25">
      <c r="A31" s="149" t="s">
        <v>129</v>
      </c>
      <c r="B31" s="148" t="s">
        <v>230</v>
      </c>
      <c r="C31" s="142">
        <v>26430</v>
      </c>
      <c r="D31" s="142" t="s">
        <v>59</v>
      </c>
      <c r="E31" s="146"/>
      <c r="F31" s="147"/>
      <c r="G31" s="147"/>
      <c r="H31" s="147"/>
      <c r="I31" s="147"/>
      <c r="J31" s="147"/>
    </row>
    <row r="32" spans="1:12" s="135" customFormat="1" ht="24.75" customHeight="1" x14ac:dyDescent="0.25">
      <c r="A32" s="144"/>
      <c r="B32" s="81" t="s">
        <v>226</v>
      </c>
      <c r="C32" s="143" t="s">
        <v>196</v>
      </c>
      <c r="D32" s="143" t="s">
        <v>59</v>
      </c>
      <c r="E32" s="146"/>
      <c r="F32" s="147"/>
      <c r="G32" s="147"/>
      <c r="H32" s="147"/>
      <c r="I32" s="147"/>
      <c r="J32" s="147"/>
      <c r="K32" s="151"/>
    </row>
    <row r="33" spans="1:11" s="135" customFormat="1" ht="24.75" customHeight="1" x14ac:dyDescent="0.25">
      <c r="A33" s="144"/>
      <c r="B33" s="81" t="s">
        <v>231</v>
      </c>
      <c r="C33" s="143" t="s">
        <v>232</v>
      </c>
      <c r="D33" s="143" t="s">
        <v>59</v>
      </c>
      <c r="E33" s="146"/>
      <c r="F33" s="147"/>
      <c r="G33" s="147"/>
      <c r="H33" s="147"/>
      <c r="I33" s="147"/>
      <c r="J33" s="147"/>
      <c r="K33" s="151"/>
    </row>
    <row r="34" spans="1:11" s="135" customFormat="1" ht="36.75" customHeight="1" x14ac:dyDescent="0.25">
      <c r="A34" s="149" t="s">
        <v>130</v>
      </c>
      <c r="B34" s="148" t="s">
        <v>116</v>
      </c>
      <c r="C34" s="142">
        <v>26440</v>
      </c>
      <c r="D34" s="142" t="s">
        <v>59</v>
      </c>
      <c r="E34" s="146"/>
      <c r="F34" s="147"/>
      <c r="G34" s="147"/>
      <c r="H34" s="147"/>
      <c r="I34" s="147"/>
      <c r="J34" s="147"/>
    </row>
    <row r="35" spans="1:11" s="135" customFormat="1" ht="21" customHeight="1" x14ac:dyDescent="0.25">
      <c r="A35" s="214" t="s">
        <v>117</v>
      </c>
      <c r="B35" s="148" t="s">
        <v>2</v>
      </c>
      <c r="C35" s="212">
        <v>26441</v>
      </c>
      <c r="D35" s="212" t="s">
        <v>59</v>
      </c>
      <c r="E35" s="213"/>
      <c r="F35" s="207"/>
      <c r="G35" s="207"/>
      <c r="H35" s="207"/>
      <c r="I35" s="207"/>
      <c r="J35" s="207"/>
    </row>
    <row r="36" spans="1:11" s="135" customFormat="1" ht="34.5" customHeight="1" x14ac:dyDescent="0.25">
      <c r="A36" s="214"/>
      <c r="B36" s="155" t="s">
        <v>111</v>
      </c>
      <c r="C36" s="212"/>
      <c r="D36" s="212"/>
      <c r="E36" s="213"/>
      <c r="F36" s="207"/>
      <c r="G36" s="207"/>
      <c r="H36" s="207"/>
      <c r="I36" s="207"/>
      <c r="J36" s="207"/>
    </row>
    <row r="37" spans="1:11" s="135" customFormat="1" ht="40.5" customHeight="1" x14ac:dyDescent="0.25">
      <c r="A37" s="149" t="s">
        <v>118</v>
      </c>
      <c r="B37" s="156" t="s">
        <v>229</v>
      </c>
      <c r="C37" s="142">
        <v>26442</v>
      </c>
      <c r="D37" s="142" t="s">
        <v>59</v>
      </c>
      <c r="E37" s="146"/>
      <c r="F37" s="147"/>
      <c r="G37" s="147"/>
      <c r="H37" s="147"/>
      <c r="I37" s="147"/>
      <c r="J37" s="147"/>
    </row>
    <row r="38" spans="1:11" s="135" customFormat="1" ht="37.5" customHeight="1" x14ac:dyDescent="0.25">
      <c r="A38" s="149" t="s">
        <v>131</v>
      </c>
      <c r="B38" s="148" t="s">
        <v>119</v>
      </c>
      <c r="C38" s="142">
        <v>26450</v>
      </c>
      <c r="D38" s="142" t="s">
        <v>59</v>
      </c>
      <c r="E38" s="146">
        <v>244</v>
      </c>
      <c r="F38" s="147"/>
      <c r="G38" s="147">
        <f>G39+G43</f>
        <v>16699859.75</v>
      </c>
      <c r="H38" s="147"/>
      <c r="I38" s="147"/>
      <c r="J38" s="147"/>
    </row>
    <row r="39" spans="1:11" s="135" customFormat="1" ht="21" customHeight="1" x14ac:dyDescent="0.25">
      <c r="A39" s="214" t="s">
        <v>120</v>
      </c>
      <c r="B39" s="148" t="s">
        <v>2</v>
      </c>
      <c r="C39" s="212">
        <v>26451</v>
      </c>
      <c r="D39" s="212" t="s">
        <v>59</v>
      </c>
      <c r="E39" s="213"/>
      <c r="F39" s="207"/>
      <c r="G39" s="207"/>
      <c r="H39" s="207"/>
      <c r="I39" s="207"/>
      <c r="J39" s="207"/>
    </row>
    <row r="40" spans="1:11" s="135" customFormat="1" ht="37.5" customHeight="1" x14ac:dyDescent="0.25">
      <c r="A40" s="214"/>
      <c r="B40" s="156" t="s">
        <v>111</v>
      </c>
      <c r="C40" s="212"/>
      <c r="D40" s="212"/>
      <c r="E40" s="213"/>
      <c r="F40" s="207"/>
      <c r="G40" s="207"/>
      <c r="H40" s="207"/>
      <c r="I40" s="207"/>
      <c r="J40" s="207"/>
    </row>
    <row r="41" spans="1:11" s="135" customFormat="1" ht="21" customHeight="1" x14ac:dyDescent="0.25">
      <c r="A41" s="144"/>
      <c r="B41" s="81" t="s">
        <v>226</v>
      </c>
      <c r="C41" s="143" t="s">
        <v>197</v>
      </c>
      <c r="D41" s="143" t="s">
        <v>59</v>
      </c>
      <c r="E41" s="146"/>
      <c r="F41" s="145"/>
      <c r="G41" s="145"/>
      <c r="H41" s="147"/>
      <c r="I41" s="147"/>
      <c r="J41" s="147"/>
      <c r="K41" s="151"/>
    </row>
    <row r="42" spans="1:11" s="135" customFormat="1" ht="21" customHeight="1" x14ac:dyDescent="0.25">
      <c r="A42" s="144"/>
      <c r="B42" s="81" t="s">
        <v>231</v>
      </c>
      <c r="C42" s="143" t="s">
        <v>240</v>
      </c>
      <c r="D42" s="143" t="s">
        <v>59</v>
      </c>
      <c r="E42" s="146"/>
      <c r="F42" s="145"/>
      <c r="G42" s="145"/>
      <c r="H42" s="147"/>
      <c r="I42" s="147"/>
      <c r="J42" s="147"/>
      <c r="K42" s="151"/>
    </row>
    <row r="43" spans="1:11" s="135" customFormat="1" ht="38.25" customHeight="1" x14ac:dyDescent="0.25">
      <c r="A43" s="149" t="s">
        <v>121</v>
      </c>
      <c r="B43" s="156" t="s">
        <v>122</v>
      </c>
      <c r="C43" s="142">
        <v>26452</v>
      </c>
      <c r="D43" s="142" t="s">
        <v>59</v>
      </c>
      <c r="E43" s="146">
        <v>244</v>
      </c>
      <c r="F43" s="147"/>
      <c r="G43" s="147">
        <f>справочно!H76</f>
        <v>16699859.75</v>
      </c>
      <c r="H43" s="147"/>
      <c r="I43" s="147"/>
      <c r="J43" s="147"/>
    </row>
    <row r="44" spans="1:11" s="135" customFormat="1" ht="90" customHeight="1" x14ac:dyDescent="0.25">
      <c r="A44" s="142">
        <v>2</v>
      </c>
      <c r="B44" s="156" t="s">
        <v>241</v>
      </c>
      <c r="C44" s="142">
        <v>26500</v>
      </c>
      <c r="D44" s="142" t="s">
        <v>59</v>
      </c>
      <c r="E44" s="146"/>
      <c r="F44" s="147"/>
      <c r="G44" s="147"/>
      <c r="H44" s="147"/>
      <c r="I44" s="147"/>
      <c r="J44" s="147"/>
    </row>
    <row r="45" spans="1:11" s="135" customFormat="1" ht="24" customHeight="1" x14ac:dyDescent="0.25">
      <c r="A45" s="211"/>
      <c r="B45" s="142" t="s">
        <v>123</v>
      </c>
      <c r="C45" s="212">
        <v>26510</v>
      </c>
      <c r="D45" s="211"/>
      <c r="E45" s="213"/>
      <c r="F45" s="210"/>
      <c r="G45" s="210"/>
      <c r="H45" s="207"/>
      <c r="I45" s="207"/>
      <c r="J45" s="207"/>
    </row>
    <row r="46" spans="1:11" s="135" customFormat="1" ht="26.25" customHeight="1" x14ac:dyDescent="0.25">
      <c r="A46" s="211"/>
      <c r="B46" s="148"/>
      <c r="C46" s="212"/>
      <c r="D46" s="211"/>
      <c r="E46" s="213"/>
      <c r="F46" s="210"/>
      <c r="G46" s="210"/>
      <c r="H46" s="207"/>
      <c r="I46" s="207"/>
      <c r="J46" s="207"/>
    </row>
    <row r="47" spans="1:11" s="135" customFormat="1" ht="78" customHeight="1" x14ac:dyDescent="0.25">
      <c r="A47" s="142">
        <v>3</v>
      </c>
      <c r="B47" s="156" t="s">
        <v>124</v>
      </c>
      <c r="C47" s="142">
        <v>26600</v>
      </c>
      <c r="D47" s="142" t="s">
        <v>59</v>
      </c>
      <c r="E47" s="146"/>
      <c r="F47" s="147"/>
      <c r="G47" s="147"/>
      <c r="H47" s="147"/>
      <c r="I47" s="147"/>
      <c r="J47" s="147"/>
    </row>
    <row r="48" spans="1:11" s="135" customFormat="1" ht="21.75" customHeight="1" x14ac:dyDescent="0.25">
      <c r="A48" s="211"/>
      <c r="B48" s="142" t="s">
        <v>123</v>
      </c>
      <c r="C48" s="212">
        <v>26610</v>
      </c>
      <c r="D48" s="211"/>
      <c r="E48" s="213"/>
      <c r="F48" s="147"/>
      <c r="G48" s="147"/>
      <c r="H48" s="207"/>
      <c r="I48" s="207"/>
      <c r="J48" s="207"/>
    </row>
    <row r="49" spans="1:16" s="135" customFormat="1" ht="25.5" customHeight="1" x14ac:dyDescent="0.25">
      <c r="A49" s="211"/>
      <c r="B49" s="148"/>
      <c r="C49" s="212"/>
      <c r="D49" s="211"/>
      <c r="E49" s="213"/>
      <c r="F49" s="147"/>
      <c r="G49" s="147"/>
      <c r="H49" s="207"/>
      <c r="I49" s="207"/>
      <c r="J49" s="207"/>
    </row>
    <row r="51" spans="1:16" x14ac:dyDescent="0.25">
      <c r="A51" s="135" t="s">
        <v>107</v>
      </c>
    </row>
    <row r="52" spans="1:16" ht="32.25" customHeight="1" x14ac:dyDescent="0.25">
      <c r="A52" s="206" t="s">
        <v>218</v>
      </c>
      <c r="B52" s="206"/>
      <c r="C52" s="206"/>
      <c r="D52" s="206"/>
      <c r="E52" s="206"/>
      <c r="F52" s="206"/>
      <c r="G52" s="206"/>
      <c r="H52" s="206"/>
      <c r="I52" s="206"/>
      <c r="J52" s="206"/>
    </row>
    <row r="53" spans="1:16" ht="105" customHeight="1" x14ac:dyDescent="0.25">
      <c r="A53" s="225" t="s">
        <v>233</v>
      </c>
      <c r="B53" s="225"/>
      <c r="C53" s="225"/>
      <c r="D53" s="225"/>
      <c r="E53" s="225"/>
      <c r="F53" s="225"/>
      <c r="G53" s="225"/>
      <c r="H53" s="225"/>
      <c r="I53" s="225"/>
      <c r="J53" s="225"/>
      <c r="K53" s="158"/>
      <c r="L53" s="159"/>
    </row>
    <row r="54" spans="1:16" ht="66.75" customHeight="1" x14ac:dyDescent="0.25">
      <c r="A54" s="197" t="s">
        <v>234</v>
      </c>
      <c r="B54" s="197"/>
      <c r="C54" s="197"/>
      <c r="D54" s="197"/>
      <c r="E54" s="197"/>
      <c r="F54" s="197"/>
      <c r="G54" s="197"/>
      <c r="H54" s="197"/>
      <c r="I54" s="197"/>
      <c r="J54" s="197"/>
      <c r="K54" s="158"/>
    </row>
    <row r="55" spans="1:16" ht="84" customHeight="1" x14ac:dyDescent="0.25">
      <c r="A55" s="206" t="s">
        <v>235</v>
      </c>
      <c r="B55" s="206"/>
      <c r="C55" s="206"/>
      <c r="D55" s="206"/>
      <c r="E55" s="206"/>
      <c r="F55" s="206"/>
      <c r="G55" s="206"/>
      <c r="H55" s="206"/>
      <c r="I55" s="206"/>
      <c r="J55" s="206"/>
      <c r="K55" s="160"/>
    </row>
    <row r="56" spans="1:16" ht="34.5" customHeight="1" x14ac:dyDescent="0.25">
      <c r="A56" s="206" t="s">
        <v>236</v>
      </c>
      <c r="B56" s="206"/>
      <c r="C56" s="206"/>
      <c r="D56" s="206"/>
      <c r="E56" s="206"/>
      <c r="F56" s="206"/>
      <c r="G56" s="206"/>
      <c r="H56" s="206"/>
      <c r="I56" s="206"/>
      <c r="J56" s="206"/>
      <c r="K56" s="160"/>
    </row>
    <row r="57" spans="1:16" ht="17.25" customHeight="1" x14ac:dyDescent="0.25">
      <c r="A57" s="206" t="s">
        <v>237</v>
      </c>
      <c r="B57" s="206"/>
      <c r="C57" s="206"/>
      <c r="D57" s="206"/>
      <c r="E57" s="206"/>
      <c r="F57" s="206"/>
      <c r="G57" s="206"/>
      <c r="H57" s="206"/>
      <c r="I57" s="206"/>
      <c r="J57" s="206"/>
      <c r="K57" s="208"/>
      <c r="L57" s="209"/>
      <c r="M57" s="209"/>
      <c r="N57" s="209"/>
      <c r="O57" s="209"/>
      <c r="P57" s="209"/>
    </row>
    <row r="58" spans="1:16" ht="19.5" customHeight="1" x14ac:dyDescent="0.25">
      <c r="A58" s="206" t="s">
        <v>238</v>
      </c>
      <c r="B58" s="206"/>
      <c r="C58" s="206"/>
      <c r="D58" s="206"/>
      <c r="E58" s="206"/>
      <c r="F58" s="206"/>
      <c r="G58" s="206"/>
      <c r="H58" s="206"/>
      <c r="I58" s="206"/>
      <c r="J58" s="206"/>
      <c r="K58" s="160"/>
    </row>
    <row r="59" spans="1:16" ht="17.25" customHeight="1" x14ac:dyDescent="0.25">
      <c r="A59" s="206" t="s">
        <v>239</v>
      </c>
      <c r="B59" s="206"/>
      <c r="C59" s="206"/>
      <c r="D59" s="206"/>
      <c r="E59" s="206"/>
      <c r="F59" s="206"/>
      <c r="G59" s="206"/>
      <c r="H59" s="206"/>
      <c r="I59" s="206"/>
      <c r="J59" s="206"/>
      <c r="K59" s="160"/>
    </row>
    <row r="60" spans="1:16" x14ac:dyDescent="0.25">
      <c r="A60" s="49"/>
      <c r="B60" s="49"/>
      <c r="C60" s="49"/>
      <c r="D60" s="49"/>
      <c r="E60" s="50"/>
      <c r="F60" s="49"/>
      <c r="G60" s="49"/>
      <c r="H60" s="49"/>
      <c r="I60" s="49"/>
      <c r="J60" s="49"/>
    </row>
  </sheetData>
  <mergeCells count="108">
    <mergeCell ref="E3:E4"/>
    <mergeCell ref="E19:E20"/>
    <mergeCell ref="E45:E46"/>
    <mergeCell ref="F3:F4"/>
    <mergeCell ref="G3:J3"/>
    <mergeCell ref="D3:D4"/>
    <mergeCell ref="A17:A18"/>
    <mergeCell ref="A3:A4"/>
    <mergeCell ref="B3:B4"/>
    <mergeCell ref="E39:E40"/>
    <mergeCell ref="B6:B7"/>
    <mergeCell ref="C6:C7"/>
    <mergeCell ref="D6:D7"/>
    <mergeCell ref="A8:A9"/>
    <mergeCell ref="C8:C9"/>
    <mergeCell ref="D8:D9"/>
    <mergeCell ref="A39:A40"/>
    <mergeCell ref="C39:C40"/>
    <mergeCell ref="D39:D40"/>
    <mergeCell ref="J8:J9"/>
    <mergeCell ref="A12:A13"/>
    <mergeCell ref="C12:C13"/>
    <mergeCell ref="D12:D13"/>
    <mergeCell ref="E12:E13"/>
    <mergeCell ref="A1:J1"/>
    <mergeCell ref="A52:J52"/>
    <mergeCell ref="A53:J53"/>
    <mergeCell ref="A54:J54"/>
    <mergeCell ref="A55:J55"/>
    <mergeCell ref="J45:J46"/>
    <mergeCell ref="A45:A46"/>
    <mergeCell ref="C45:C46"/>
    <mergeCell ref="D45:D46"/>
    <mergeCell ref="H45:H46"/>
    <mergeCell ref="I45:I46"/>
    <mergeCell ref="C17:C18"/>
    <mergeCell ref="D17:D18"/>
    <mergeCell ref="A19:A20"/>
    <mergeCell ref="C19:C20"/>
    <mergeCell ref="D19:D20"/>
    <mergeCell ref="F19:F20"/>
    <mergeCell ref="G19:G20"/>
    <mergeCell ref="B17:B18"/>
    <mergeCell ref="J19:J20"/>
    <mergeCell ref="I19:I20"/>
    <mergeCell ref="H19:H20"/>
    <mergeCell ref="A6:A7"/>
    <mergeCell ref="C3:C4"/>
    <mergeCell ref="F12:F13"/>
    <mergeCell ref="G12:G13"/>
    <mergeCell ref="H12:H13"/>
    <mergeCell ref="I12:I13"/>
    <mergeCell ref="J12:J13"/>
    <mergeCell ref="E8:E9"/>
    <mergeCell ref="F8:F9"/>
    <mergeCell ref="G8:G9"/>
    <mergeCell ref="H8:H9"/>
    <mergeCell ref="I8:I9"/>
    <mergeCell ref="A26:A27"/>
    <mergeCell ref="C26:C27"/>
    <mergeCell ref="D26:D27"/>
    <mergeCell ref="E26:E27"/>
    <mergeCell ref="F26:F27"/>
    <mergeCell ref="G21:G22"/>
    <mergeCell ref="H21:H22"/>
    <mergeCell ref="I21:I22"/>
    <mergeCell ref="J21:J22"/>
    <mergeCell ref="A24:A25"/>
    <mergeCell ref="B24:B25"/>
    <mergeCell ref="C24:C25"/>
    <mergeCell ref="D24:D25"/>
    <mergeCell ref="A21:A22"/>
    <mergeCell ref="C21:C22"/>
    <mergeCell ref="D21:D22"/>
    <mergeCell ref="E21:E22"/>
    <mergeCell ref="F21:F22"/>
    <mergeCell ref="A35:A36"/>
    <mergeCell ref="C35:C36"/>
    <mergeCell ref="D35:D36"/>
    <mergeCell ref="E35:E36"/>
    <mergeCell ref="F35:F36"/>
    <mergeCell ref="G35:G36"/>
    <mergeCell ref="H35:H36"/>
    <mergeCell ref="I35:I36"/>
    <mergeCell ref="J35:J36"/>
    <mergeCell ref="F39:F40"/>
    <mergeCell ref="G39:G40"/>
    <mergeCell ref="H39:H40"/>
    <mergeCell ref="I39:I40"/>
    <mergeCell ref="J39:J40"/>
    <mergeCell ref="G26:G27"/>
    <mergeCell ref="H26:H27"/>
    <mergeCell ref="I26:I27"/>
    <mergeCell ref="J26:J27"/>
    <mergeCell ref="A58:J58"/>
    <mergeCell ref="A59:J59"/>
    <mergeCell ref="H48:H49"/>
    <mergeCell ref="I48:I49"/>
    <mergeCell ref="J48:J49"/>
    <mergeCell ref="A57:J57"/>
    <mergeCell ref="K57:P57"/>
    <mergeCell ref="F45:F46"/>
    <mergeCell ref="G45:G46"/>
    <mergeCell ref="A48:A49"/>
    <mergeCell ref="C48:C49"/>
    <mergeCell ref="D48:D49"/>
    <mergeCell ref="E48:E49"/>
    <mergeCell ref="A56:J56"/>
  </mergeCells>
  <pageMargins left="0.70866141732283472" right="0.70866141732283472" top="0.74803149606299213" bottom="0.74803149606299213" header="0.31496062992125984" footer="0.31496062992125984"/>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9"/>
  <sheetViews>
    <sheetView view="pageBreakPreview" topLeftCell="A46" zoomScale="90" zoomScaleNormal="100" zoomScaleSheetLayoutView="90" workbookViewId="0">
      <selection activeCell="E57" sqref="E57"/>
    </sheetView>
  </sheetViews>
  <sheetFormatPr defaultColWidth="0.85546875" defaultRowHeight="12.75" x14ac:dyDescent="0.2"/>
  <cols>
    <col min="1" max="1" width="39" style="51" customWidth="1"/>
    <col min="2" max="2" width="8.7109375" style="75" customWidth="1"/>
    <col min="3" max="3" width="13.28515625" style="108" customWidth="1"/>
    <col min="4" max="4" width="13.85546875" style="52" customWidth="1"/>
    <col min="5" max="5" width="15.140625" style="52" customWidth="1"/>
    <col min="6" max="6" width="14.28515625" style="52" customWidth="1"/>
    <col min="7" max="7" width="12" style="52" customWidth="1"/>
    <col min="8" max="8" width="16" style="52" customWidth="1"/>
    <col min="9" max="9" width="11.85546875" style="89" customWidth="1"/>
    <col min="10" max="10" width="15.7109375" style="90" customWidth="1"/>
    <col min="11" max="11" width="11.140625" style="52" customWidth="1"/>
    <col min="12" max="12" width="13.28515625" style="52" customWidth="1"/>
    <col min="13" max="194" width="15.7109375" style="52" customWidth="1"/>
    <col min="195" max="256" width="0.85546875" style="52"/>
    <col min="257" max="257" width="39" style="52" customWidth="1"/>
    <col min="258" max="258" width="8.7109375" style="52" customWidth="1"/>
    <col min="259" max="259" width="13.28515625" style="52" customWidth="1"/>
    <col min="260" max="260" width="13.85546875" style="52" customWidth="1"/>
    <col min="261" max="261" width="15.140625" style="52" customWidth="1"/>
    <col min="262" max="262" width="14.28515625" style="52" customWidth="1"/>
    <col min="263" max="263" width="12" style="52" customWidth="1"/>
    <col min="264" max="264" width="11.28515625" style="52" customWidth="1"/>
    <col min="265" max="265" width="11.85546875" style="52" customWidth="1"/>
    <col min="266" max="450" width="15.7109375" style="52" customWidth="1"/>
    <col min="451" max="512" width="0.85546875" style="52"/>
    <col min="513" max="513" width="39" style="52" customWidth="1"/>
    <col min="514" max="514" width="8.7109375" style="52" customWidth="1"/>
    <col min="515" max="515" width="13.28515625" style="52" customWidth="1"/>
    <col min="516" max="516" width="13.85546875" style="52" customWidth="1"/>
    <col min="517" max="517" width="15.140625" style="52" customWidth="1"/>
    <col min="518" max="518" width="14.28515625" style="52" customWidth="1"/>
    <col min="519" max="519" width="12" style="52" customWidth="1"/>
    <col min="520" max="520" width="11.28515625" style="52" customWidth="1"/>
    <col min="521" max="521" width="11.85546875" style="52" customWidth="1"/>
    <col min="522" max="706" width="15.7109375" style="52" customWidth="1"/>
    <col min="707" max="768" width="0.85546875" style="52"/>
    <col min="769" max="769" width="39" style="52" customWidth="1"/>
    <col min="770" max="770" width="8.7109375" style="52" customWidth="1"/>
    <col min="771" max="771" width="13.28515625" style="52" customWidth="1"/>
    <col min="772" max="772" width="13.85546875" style="52" customWidth="1"/>
    <col min="773" max="773" width="15.140625" style="52" customWidth="1"/>
    <col min="774" max="774" width="14.28515625" style="52" customWidth="1"/>
    <col min="775" max="775" width="12" style="52" customWidth="1"/>
    <col min="776" max="776" width="11.28515625" style="52" customWidth="1"/>
    <col min="777" max="777" width="11.85546875" style="52" customWidth="1"/>
    <col min="778" max="962" width="15.7109375" style="52" customWidth="1"/>
    <col min="963" max="1024" width="0.85546875" style="52"/>
    <col min="1025" max="1025" width="39" style="52" customWidth="1"/>
    <col min="1026" max="1026" width="8.7109375" style="52" customWidth="1"/>
    <col min="1027" max="1027" width="13.28515625" style="52" customWidth="1"/>
    <col min="1028" max="1028" width="13.85546875" style="52" customWidth="1"/>
    <col min="1029" max="1029" width="15.140625" style="52" customWidth="1"/>
    <col min="1030" max="1030" width="14.28515625" style="52" customWidth="1"/>
    <col min="1031" max="1031" width="12" style="52" customWidth="1"/>
    <col min="1032" max="1032" width="11.28515625" style="52" customWidth="1"/>
    <col min="1033" max="1033" width="11.85546875" style="52" customWidth="1"/>
    <col min="1034" max="1218" width="15.7109375" style="52" customWidth="1"/>
    <col min="1219" max="1280" width="0.85546875" style="52"/>
    <col min="1281" max="1281" width="39" style="52" customWidth="1"/>
    <col min="1282" max="1282" width="8.7109375" style="52" customWidth="1"/>
    <col min="1283" max="1283" width="13.28515625" style="52" customWidth="1"/>
    <col min="1284" max="1284" width="13.85546875" style="52" customWidth="1"/>
    <col min="1285" max="1285" width="15.140625" style="52" customWidth="1"/>
    <col min="1286" max="1286" width="14.28515625" style="52" customWidth="1"/>
    <col min="1287" max="1287" width="12" style="52" customWidth="1"/>
    <col min="1288" max="1288" width="11.28515625" style="52" customWidth="1"/>
    <col min="1289" max="1289" width="11.85546875" style="52" customWidth="1"/>
    <col min="1290" max="1474" width="15.7109375" style="52" customWidth="1"/>
    <col min="1475" max="1536" width="0.85546875" style="52"/>
    <col min="1537" max="1537" width="39" style="52" customWidth="1"/>
    <col min="1538" max="1538" width="8.7109375" style="52" customWidth="1"/>
    <col min="1539" max="1539" width="13.28515625" style="52" customWidth="1"/>
    <col min="1540" max="1540" width="13.85546875" style="52" customWidth="1"/>
    <col min="1541" max="1541" width="15.140625" style="52" customWidth="1"/>
    <col min="1542" max="1542" width="14.28515625" style="52" customWidth="1"/>
    <col min="1543" max="1543" width="12" style="52" customWidth="1"/>
    <col min="1544" max="1544" width="11.28515625" style="52" customWidth="1"/>
    <col min="1545" max="1545" width="11.85546875" style="52" customWidth="1"/>
    <col min="1546" max="1730" width="15.7109375" style="52" customWidth="1"/>
    <col min="1731" max="1792" width="0.85546875" style="52"/>
    <col min="1793" max="1793" width="39" style="52" customWidth="1"/>
    <col min="1794" max="1794" width="8.7109375" style="52" customWidth="1"/>
    <col min="1795" max="1795" width="13.28515625" style="52" customWidth="1"/>
    <col min="1796" max="1796" width="13.85546875" style="52" customWidth="1"/>
    <col min="1797" max="1797" width="15.140625" style="52" customWidth="1"/>
    <col min="1798" max="1798" width="14.28515625" style="52" customWidth="1"/>
    <col min="1799" max="1799" width="12" style="52" customWidth="1"/>
    <col min="1800" max="1800" width="11.28515625" style="52" customWidth="1"/>
    <col min="1801" max="1801" width="11.85546875" style="52" customWidth="1"/>
    <col min="1802" max="1986" width="15.7109375" style="52" customWidth="1"/>
    <col min="1987" max="2048" width="0.85546875" style="52"/>
    <col min="2049" max="2049" width="39" style="52" customWidth="1"/>
    <col min="2050" max="2050" width="8.7109375" style="52" customWidth="1"/>
    <col min="2051" max="2051" width="13.28515625" style="52" customWidth="1"/>
    <col min="2052" max="2052" width="13.85546875" style="52" customWidth="1"/>
    <col min="2053" max="2053" width="15.140625" style="52" customWidth="1"/>
    <col min="2054" max="2054" width="14.28515625" style="52" customWidth="1"/>
    <col min="2055" max="2055" width="12" style="52" customWidth="1"/>
    <col min="2056" max="2056" width="11.28515625" style="52" customWidth="1"/>
    <col min="2057" max="2057" width="11.85546875" style="52" customWidth="1"/>
    <col min="2058" max="2242" width="15.7109375" style="52" customWidth="1"/>
    <col min="2243" max="2304" width="0.85546875" style="52"/>
    <col min="2305" max="2305" width="39" style="52" customWidth="1"/>
    <col min="2306" max="2306" width="8.7109375" style="52" customWidth="1"/>
    <col min="2307" max="2307" width="13.28515625" style="52" customWidth="1"/>
    <col min="2308" max="2308" width="13.85546875" style="52" customWidth="1"/>
    <col min="2309" max="2309" width="15.140625" style="52" customWidth="1"/>
    <col min="2310" max="2310" width="14.28515625" style="52" customWidth="1"/>
    <col min="2311" max="2311" width="12" style="52" customWidth="1"/>
    <col min="2312" max="2312" width="11.28515625" style="52" customWidth="1"/>
    <col min="2313" max="2313" width="11.85546875" style="52" customWidth="1"/>
    <col min="2314" max="2498" width="15.7109375" style="52" customWidth="1"/>
    <col min="2499" max="2560" width="0.85546875" style="52"/>
    <col min="2561" max="2561" width="39" style="52" customWidth="1"/>
    <col min="2562" max="2562" width="8.7109375" style="52" customWidth="1"/>
    <col min="2563" max="2563" width="13.28515625" style="52" customWidth="1"/>
    <col min="2564" max="2564" width="13.85546875" style="52" customWidth="1"/>
    <col min="2565" max="2565" width="15.140625" style="52" customWidth="1"/>
    <col min="2566" max="2566" width="14.28515625" style="52" customWidth="1"/>
    <col min="2567" max="2567" width="12" style="52" customWidth="1"/>
    <col min="2568" max="2568" width="11.28515625" style="52" customWidth="1"/>
    <col min="2569" max="2569" width="11.85546875" style="52" customWidth="1"/>
    <col min="2570" max="2754" width="15.7109375" style="52" customWidth="1"/>
    <col min="2755" max="2816" width="0.85546875" style="52"/>
    <col min="2817" max="2817" width="39" style="52" customWidth="1"/>
    <col min="2818" max="2818" width="8.7109375" style="52" customWidth="1"/>
    <col min="2819" max="2819" width="13.28515625" style="52" customWidth="1"/>
    <col min="2820" max="2820" width="13.85546875" style="52" customWidth="1"/>
    <col min="2821" max="2821" width="15.140625" style="52" customWidth="1"/>
    <col min="2822" max="2822" width="14.28515625" style="52" customWidth="1"/>
    <col min="2823" max="2823" width="12" style="52" customWidth="1"/>
    <col min="2824" max="2824" width="11.28515625" style="52" customWidth="1"/>
    <col min="2825" max="2825" width="11.85546875" style="52" customWidth="1"/>
    <col min="2826" max="3010" width="15.7109375" style="52" customWidth="1"/>
    <col min="3011" max="3072" width="0.85546875" style="52"/>
    <col min="3073" max="3073" width="39" style="52" customWidth="1"/>
    <col min="3074" max="3074" width="8.7109375" style="52" customWidth="1"/>
    <col min="3075" max="3075" width="13.28515625" style="52" customWidth="1"/>
    <col min="3076" max="3076" width="13.85546875" style="52" customWidth="1"/>
    <col min="3077" max="3077" width="15.140625" style="52" customWidth="1"/>
    <col min="3078" max="3078" width="14.28515625" style="52" customWidth="1"/>
    <col min="3079" max="3079" width="12" style="52" customWidth="1"/>
    <col min="3080" max="3080" width="11.28515625" style="52" customWidth="1"/>
    <col min="3081" max="3081" width="11.85546875" style="52" customWidth="1"/>
    <col min="3082" max="3266" width="15.7109375" style="52" customWidth="1"/>
    <col min="3267" max="3328" width="0.85546875" style="52"/>
    <col min="3329" max="3329" width="39" style="52" customWidth="1"/>
    <col min="3330" max="3330" width="8.7109375" style="52" customWidth="1"/>
    <col min="3331" max="3331" width="13.28515625" style="52" customWidth="1"/>
    <col min="3332" max="3332" width="13.85546875" style="52" customWidth="1"/>
    <col min="3333" max="3333" width="15.140625" style="52" customWidth="1"/>
    <col min="3334" max="3334" width="14.28515625" style="52" customWidth="1"/>
    <col min="3335" max="3335" width="12" style="52" customWidth="1"/>
    <col min="3336" max="3336" width="11.28515625" style="52" customWidth="1"/>
    <col min="3337" max="3337" width="11.85546875" style="52" customWidth="1"/>
    <col min="3338" max="3522" width="15.7109375" style="52" customWidth="1"/>
    <col min="3523" max="3584" width="0.85546875" style="52"/>
    <col min="3585" max="3585" width="39" style="52" customWidth="1"/>
    <col min="3586" max="3586" width="8.7109375" style="52" customWidth="1"/>
    <col min="3587" max="3587" width="13.28515625" style="52" customWidth="1"/>
    <col min="3588" max="3588" width="13.85546875" style="52" customWidth="1"/>
    <col min="3589" max="3589" width="15.140625" style="52" customWidth="1"/>
    <col min="3590" max="3590" width="14.28515625" style="52" customWidth="1"/>
    <col min="3591" max="3591" width="12" style="52" customWidth="1"/>
    <col min="3592" max="3592" width="11.28515625" style="52" customWidth="1"/>
    <col min="3593" max="3593" width="11.85546875" style="52" customWidth="1"/>
    <col min="3594" max="3778" width="15.7109375" style="52" customWidth="1"/>
    <col min="3779" max="3840" width="0.85546875" style="52"/>
    <col min="3841" max="3841" width="39" style="52" customWidth="1"/>
    <col min="3842" max="3842" width="8.7109375" style="52" customWidth="1"/>
    <col min="3843" max="3843" width="13.28515625" style="52" customWidth="1"/>
    <col min="3844" max="3844" width="13.85546875" style="52" customWidth="1"/>
    <col min="3845" max="3845" width="15.140625" style="52" customWidth="1"/>
    <col min="3846" max="3846" width="14.28515625" style="52" customWidth="1"/>
    <col min="3847" max="3847" width="12" style="52" customWidth="1"/>
    <col min="3848" max="3848" width="11.28515625" style="52" customWidth="1"/>
    <col min="3849" max="3849" width="11.85546875" style="52" customWidth="1"/>
    <col min="3850" max="4034" width="15.7109375" style="52" customWidth="1"/>
    <col min="4035" max="4096" width="0.85546875" style="52"/>
    <col min="4097" max="4097" width="39" style="52" customWidth="1"/>
    <col min="4098" max="4098" width="8.7109375" style="52" customWidth="1"/>
    <col min="4099" max="4099" width="13.28515625" style="52" customWidth="1"/>
    <col min="4100" max="4100" width="13.85546875" style="52" customWidth="1"/>
    <col min="4101" max="4101" width="15.140625" style="52" customWidth="1"/>
    <col min="4102" max="4102" width="14.28515625" style="52" customWidth="1"/>
    <col min="4103" max="4103" width="12" style="52" customWidth="1"/>
    <col min="4104" max="4104" width="11.28515625" style="52" customWidth="1"/>
    <col min="4105" max="4105" width="11.85546875" style="52" customWidth="1"/>
    <col min="4106" max="4290" width="15.7109375" style="52" customWidth="1"/>
    <col min="4291" max="4352" width="0.85546875" style="52"/>
    <col min="4353" max="4353" width="39" style="52" customWidth="1"/>
    <col min="4354" max="4354" width="8.7109375" style="52" customWidth="1"/>
    <col min="4355" max="4355" width="13.28515625" style="52" customWidth="1"/>
    <col min="4356" max="4356" width="13.85546875" style="52" customWidth="1"/>
    <col min="4357" max="4357" width="15.140625" style="52" customWidth="1"/>
    <col min="4358" max="4358" width="14.28515625" style="52" customWidth="1"/>
    <col min="4359" max="4359" width="12" style="52" customWidth="1"/>
    <col min="4360" max="4360" width="11.28515625" style="52" customWidth="1"/>
    <col min="4361" max="4361" width="11.85546875" style="52" customWidth="1"/>
    <col min="4362" max="4546" width="15.7109375" style="52" customWidth="1"/>
    <col min="4547" max="4608" width="0.85546875" style="52"/>
    <col min="4609" max="4609" width="39" style="52" customWidth="1"/>
    <col min="4610" max="4610" width="8.7109375" style="52" customWidth="1"/>
    <col min="4611" max="4611" width="13.28515625" style="52" customWidth="1"/>
    <col min="4612" max="4612" width="13.85546875" style="52" customWidth="1"/>
    <col min="4613" max="4613" width="15.140625" style="52" customWidth="1"/>
    <col min="4614" max="4614" width="14.28515625" style="52" customWidth="1"/>
    <col min="4615" max="4615" width="12" style="52" customWidth="1"/>
    <col min="4616" max="4616" width="11.28515625" style="52" customWidth="1"/>
    <col min="4617" max="4617" width="11.85546875" style="52" customWidth="1"/>
    <col min="4618" max="4802" width="15.7109375" style="52" customWidth="1"/>
    <col min="4803" max="4864" width="0.85546875" style="52"/>
    <col min="4865" max="4865" width="39" style="52" customWidth="1"/>
    <col min="4866" max="4866" width="8.7109375" style="52" customWidth="1"/>
    <col min="4867" max="4867" width="13.28515625" style="52" customWidth="1"/>
    <col min="4868" max="4868" width="13.85546875" style="52" customWidth="1"/>
    <col min="4869" max="4869" width="15.140625" style="52" customWidth="1"/>
    <col min="4870" max="4870" width="14.28515625" style="52" customWidth="1"/>
    <col min="4871" max="4871" width="12" style="52" customWidth="1"/>
    <col min="4872" max="4872" width="11.28515625" style="52" customWidth="1"/>
    <col min="4873" max="4873" width="11.85546875" style="52" customWidth="1"/>
    <col min="4874" max="5058" width="15.7109375" style="52" customWidth="1"/>
    <col min="5059" max="5120" width="0.85546875" style="52"/>
    <col min="5121" max="5121" width="39" style="52" customWidth="1"/>
    <col min="5122" max="5122" width="8.7109375" style="52" customWidth="1"/>
    <col min="5123" max="5123" width="13.28515625" style="52" customWidth="1"/>
    <col min="5124" max="5124" width="13.85546875" style="52" customWidth="1"/>
    <col min="5125" max="5125" width="15.140625" style="52" customWidth="1"/>
    <col min="5126" max="5126" width="14.28515625" style="52" customWidth="1"/>
    <col min="5127" max="5127" width="12" style="52" customWidth="1"/>
    <col min="5128" max="5128" width="11.28515625" style="52" customWidth="1"/>
    <col min="5129" max="5129" width="11.85546875" style="52" customWidth="1"/>
    <col min="5130" max="5314" width="15.7109375" style="52" customWidth="1"/>
    <col min="5315" max="5376" width="0.85546875" style="52"/>
    <col min="5377" max="5377" width="39" style="52" customWidth="1"/>
    <col min="5378" max="5378" width="8.7109375" style="52" customWidth="1"/>
    <col min="5379" max="5379" width="13.28515625" style="52" customWidth="1"/>
    <col min="5380" max="5380" width="13.85546875" style="52" customWidth="1"/>
    <col min="5381" max="5381" width="15.140625" style="52" customWidth="1"/>
    <col min="5382" max="5382" width="14.28515625" style="52" customWidth="1"/>
    <col min="5383" max="5383" width="12" style="52" customWidth="1"/>
    <col min="5384" max="5384" width="11.28515625" style="52" customWidth="1"/>
    <col min="5385" max="5385" width="11.85546875" style="52" customWidth="1"/>
    <col min="5386" max="5570" width="15.7109375" style="52" customWidth="1"/>
    <col min="5571" max="5632" width="0.85546875" style="52"/>
    <col min="5633" max="5633" width="39" style="52" customWidth="1"/>
    <col min="5634" max="5634" width="8.7109375" style="52" customWidth="1"/>
    <col min="5635" max="5635" width="13.28515625" style="52" customWidth="1"/>
    <col min="5636" max="5636" width="13.85546875" style="52" customWidth="1"/>
    <col min="5637" max="5637" width="15.140625" style="52" customWidth="1"/>
    <col min="5638" max="5638" width="14.28515625" style="52" customWidth="1"/>
    <col min="5639" max="5639" width="12" style="52" customWidth="1"/>
    <col min="5640" max="5640" width="11.28515625" style="52" customWidth="1"/>
    <col min="5641" max="5641" width="11.85546875" style="52" customWidth="1"/>
    <col min="5642" max="5826" width="15.7109375" style="52" customWidth="1"/>
    <col min="5827" max="5888" width="0.85546875" style="52"/>
    <col min="5889" max="5889" width="39" style="52" customWidth="1"/>
    <col min="5890" max="5890" width="8.7109375" style="52" customWidth="1"/>
    <col min="5891" max="5891" width="13.28515625" style="52" customWidth="1"/>
    <col min="5892" max="5892" width="13.85546875" style="52" customWidth="1"/>
    <col min="5893" max="5893" width="15.140625" style="52" customWidth="1"/>
    <col min="5894" max="5894" width="14.28515625" style="52" customWidth="1"/>
    <col min="5895" max="5895" width="12" style="52" customWidth="1"/>
    <col min="5896" max="5896" width="11.28515625" style="52" customWidth="1"/>
    <col min="5897" max="5897" width="11.85546875" style="52" customWidth="1"/>
    <col min="5898" max="6082" width="15.7109375" style="52" customWidth="1"/>
    <col min="6083" max="6144" width="0.85546875" style="52"/>
    <col min="6145" max="6145" width="39" style="52" customWidth="1"/>
    <col min="6146" max="6146" width="8.7109375" style="52" customWidth="1"/>
    <col min="6147" max="6147" width="13.28515625" style="52" customWidth="1"/>
    <col min="6148" max="6148" width="13.85546875" style="52" customWidth="1"/>
    <col min="6149" max="6149" width="15.140625" style="52" customWidth="1"/>
    <col min="6150" max="6150" width="14.28515625" style="52" customWidth="1"/>
    <col min="6151" max="6151" width="12" style="52" customWidth="1"/>
    <col min="6152" max="6152" width="11.28515625" style="52" customWidth="1"/>
    <col min="6153" max="6153" width="11.85546875" style="52" customWidth="1"/>
    <col min="6154" max="6338" width="15.7109375" style="52" customWidth="1"/>
    <col min="6339" max="6400" width="0.85546875" style="52"/>
    <col min="6401" max="6401" width="39" style="52" customWidth="1"/>
    <col min="6402" max="6402" width="8.7109375" style="52" customWidth="1"/>
    <col min="6403" max="6403" width="13.28515625" style="52" customWidth="1"/>
    <col min="6404" max="6404" width="13.85546875" style="52" customWidth="1"/>
    <col min="6405" max="6405" width="15.140625" style="52" customWidth="1"/>
    <col min="6406" max="6406" width="14.28515625" style="52" customWidth="1"/>
    <col min="6407" max="6407" width="12" style="52" customWidth="1"/>
    <col min="6408" max="6408" width="11.28515625" style="52" customWidth="1"/>
    <col min="6409" max="6409" width="11.85546875" style="52" customWidth="1"/>
    <col min="6410" max="6594" width="15.7109375" style="52" customWidth="1"/>
    <col min="6595" max="6656" width="0.85546875" style="52"/>
    <col min="6657" max="6657" width="39" style="52" customWidth="1"/>
    <col min="6658" max="6658" width="8.7109375" style="52" customWidth="1"/>
    <col min="6659" max="6659" width="13.28515625" style="52" customWidth="1"/>
    <col min="6660" max="6660" width="13.85546875" style="52" customWidth="1"/>
    <col min="6661" max="6661" width="15.140625" style="52" customWidth="1"/>
    <col min="6662" max="6662" width="14.28515625" style="52" customWidth="1"/>
    <col min="6663" max="6663" width="12" style="52" customWidth="1"/>
    <col min="6664" max="6664" width="11.28515625" style="52" customWidth="1"/>
    <col min="6665" max="6665" width="11.85546875" style="52" customWidth="1"/>
    <col min="6666" max="6850" width="15.7109375" style="52" customWidth="1"/>
    <col min="6851" max="6912" width="0.85546875" style="52"/>
    <col min="6913" max="6913" width="39" style="52" customWidth="1"/>
    <col min="6914" max="6914" width="8.7109375" style="52" customWidth="1"/>
    <col min="6915" max="6915" width="13.28515625" style="52" customWidth="1"/>
    <col min="6916" max="6916" width="13.85546875" style="52" customWidth="1"/>
    <col min="6917" max="6917" width="15.140625" style="52" customWidth="1"/>
    <col min="6918" max="6918" width="14.28515625" style="52" customWidth="1"/>
    <col min="6919" max="6919" width="12" style="52" customWidth="1"/>
    <col min="6920" max="6920" width="11.28515625" style="52" customWidth="1"/>
    <col min="6921" max="6921" width="11.85546875" style="52" customWidth="1"/>
    <col min="6922" max="7106" width="15.7109375" style="52" customWidth="1"/>
    <col min="7107" max="7168" width="0.85546875" style="52"/>
    <col min="7169" max="7169" width="39" style="52" customWidth="1"/>
    <col min="7170" max="7170" width="8.7109375" style="52" customWidth="1"/>
    <col min="7171" max="7171" width="13.28515625" style="52" customWidth="1"/>
    <col min="7172" max="7172" width="13.85546875" style="52" customWidth="1"/>
    <col min="7173" max="7173" width="15.140625" style="52" customWidth="1"/>
    <col min="7174" max="7174" width="14.28515625" style="52" customWidth="1"/>
    <col min="7175" max="7175" width="12" style="52" customWidth="1"/>
    <col min="7176" max="7176" width="11.28515625" style="52" customWidth="1"/>
    <col min="7177" max="7177" width="11.85546875" style="52" customWidth="1"/>
    <col min="7178" max="7362" width="15.7109375" style="52" customWidth="1"/>
    <col min="7363" max="7424" width="0.85546875" style="52"/>
    <col min="7425" max="7425" width="39" style="52" customWidth="1"/>
    <col min="7426" max="7426" width="8.7109375" style="52" customWidth="1"/>
    <col min="7427" max="7427" width="13.28515625" style="52" customWidth="1"/>
    <col min="7428" max="7428" width="13.85546875" style="52" customWidth="1"/>
    <col min="7429" max="7429" width="15.140625" style="52" customWidth="1"/>
    <col min="7430" max="7430" width="14.28515625" style="52" customWidth="1"/>
    <col min="7431" max="7431" width="12" style="52" customWidth="1"/>
    <col min="7432" max="7432" width="11.28515625" style="52" customWidth="1"/>
    <col min="7433" max="7433" width="11.85546875" style="52" customWidth="1"/>
    <col min="7434" max="7618" width="15.7109375" style="52" customWidth="1"/>
    <col min="7619" max="7680" width="0.85546875" style="52"/>
    <col min="7681" max="7681" width="39" style="52" customWidth="1"/>
    <col min="7682" max="7682" width="8.7109375" style="52" customWidth="1"/>
    <col min="7683" max="7683" width="13.28515625" style="52" customWidth="1"/>
    <col min="7684" max="7684" width="13.85546875" style="52" customWidth="1"/>
    <col min="7685" max="7685" width="15.140625" style="52" customWidth="1"/>
    <col min="7686" max="7686" width="14.28515625" style="52" customWidth="1"/>
    <col min="7687" max="7687" width="12" style="52" customWidth="1"/>
    <col min="7688" max="7688" width="11.28515625" style="52" customWidth="1"/>
    <col min="7689" max="7689" width="11.85546875" style="52" customWidth="1"/>
    <col min="7690" max="7874" width="15.7109375" style="52" customWidth="1"/>
    <col min="7875" max="7936" width="0.85546875" style="52"/>
    <col min="7937" max="7937" width="39" style="52" customWidth="1"/>
    <col min="7938" max="7938" width="8.7109375" style="52" customWidth="1"/>
    <col min="7939" max="7939" width="13.28515625" style="52" customWidth="1"/>
    <col min="7940" max="7940" width="13.85546875" style="52" customWidth="1"/>
    <col min="7941" max="7941" width="15.140625" style="52" customWidth="1"/>
    <col min="7942" max="7942" width="14.28515625" style="52" customWidth="1"/>
    <col min="7943" max="7943" width="12" style="52" customWidth="1"/>
    <col min="7944" max="7944" width="11.28515625" style="52" customWidth="1"/>
    <col min="7945" max="7945" width="11.85546875" style="52" customWidth="1"/>
    <col min="7946" max="8130" width="15.7109375" style="52" customWidth="1"/>
    <col min="8131" max="8192" width="0.85546875" style="52"/>
    <col min="8193" max="8193" width="39" style="52" customWidth="1"/>
    <col min="8194" max="8194" width="8.7109375" style="52" customWidth="1"/>
    <col min="8195" max="8195" width="13.28515625" style="52" customWidth="1"/>
    <col min="8196" max="8196" width="13.85546875" style="52" customWidth="1"/>
    <col min="8197" max="8197" width="15.140625" style="52" customWidth="1"/>
    <col min="8198" max="8198" width="14.28515625" style="52" customWidth="1"/>
    <col min="8199" max="8199" width="12" style="52" customWidth="1"/>
    <col min="8200" max="8200" width="11.28515625" style="52" customWidth="1"/>
    <col min="8201" max="8201" width="11.85546875" style="52" customWidth="1"/>
    <col min="8202" max="8386" width="15.7109375" style="52" customWidth="1"/>
    <col min="8387" max="8448" width="0.85546875" style="52"/>
    <col min="8449" max="8449" width="39" style="52" customWidth="1"/>
    <col min="8450" max="8450" width="8.7109375" style="52" customWidth="1"/>
    <col min="8451" max="8451" width="13.28515625" style="52" customWidth="1"/>
    <col min="8452" max="8452" width="13.85546875" style="52" customWidth="1"/>
    <col min="8453" max="8453" width="15.140625" style="52" customWidth="1"/>
    <col min="8454" max="8454" width="14.28515625" style="52" customWidth="1"/>
    <col min="8455" max="8455" width="12" style="52" customWidth="1"/>
    <col min="8456" max="8456" width="11.28515625" style="52" customWidth="1"/>
    <col min="8457" max="8457" width="11.85546875" style="52" customWidth="1"/>
    <col min="8458" max="8642" width="15.7109375" style="52" customWidth="1"/>
    <col min="8643" max="8704" width="0.85546875" style="52"/>
    <col min="8705" max="8705" width="39" style="52" customWidth="1"/>
    <col min="8706" max="8706" width="8.7109375" style="52" customWidth="1"/>
    <col min="8707" max="8707" width="13.28515625" style="52" customWidth="1"/>
    <col min="8708" max="8708" width="13.85546875" style="52" customWidth="1"/>
    <col min="8709" max="8709" width="15.140625" style="52" customWidth="1"/>
    <col min="8710" max="8710" width="14.28515625" style="52" customWidth="1"/>
    <col min="8711" max="8711" width="12" style="52" customWidth="1"/>
    <col min="8712" max="8712" width="11.28515625" style="52" customWidth="1"/>
    <col min="8713" max="8713" width="11.85546875" style="52" customWidth="1"/>
    <col min="8714" max="8898" width="15.7109375" style="52" customWidth="1"/>
    <col min="8899" max="8960" width="0.85546875" style="52"/>
    <col min="8961" max="8961" width="39" style="52" customWidth="1"/>
    <col min="8962" max="8962" width="8.7109375" style="52" customWidth="1"/>
    <col min="8963" max="8963" width="13.28515625" style="52" customWidth="1"/>
    <col min="8964" max="8964" width="13.85546875" style="52" customWidth="1"/>
    <col min="8965" max="8965" width="15.140625" style="52" customWidth="1"/>
    <col min="8966" max="8966" width="14.28515625" style="52" customWidth="1"/>
    <col min="8967" max="8967" width="12" style="52" customWidth="1"/>
    <col min="8968" max="8968" width="11.28515625" style="52" customWidth="1"/>
    <col min="8969" max="8969" width="11.85546875" style="52" customWidth="1"/>
    <col min="8970" max="9154" width="15.7109375" style="52" customWidth="1"/>
    <col min="9155" max="9216" width="0.85546875" style="52"/>
    <col min="9217" max="9217" width="39" style="52" customWidth="1"/>
    <col min="9218" max="9218" width="8.7109375" style="52" customWidth="1"/>
    <col min="9219" max="9219" width="13.28515625" style="52" customWidth="1"/>
    <col min="9220" max="9220" width="13.85546875" style="52" customWidth="1"/>
    <col min="9221" max="9221" width="15.140625" style="52" customWidth="1"/>
    <col min="9222" max="9222" width="14.28515625" style="52" customWidth="1"/>
    <col min="9223" max="9223" width="12" style="52" customWidth="1"/>
    <col min="9224" max="9224" width="11.28515625" style="52" customWidth="1"/>
    <col min="9225" max="9225" width="11.85546875" style="52" customWidth="1"/>
    <col min="9226" max="9410" width="15.7109375" style="52" customWidth="1"/>
    <col min="9411" max="9472" width="0.85546875" style="52"/>
    <col min="9473" max="9473" width="39" style="52" customWidth="1"/>
    <col min="9474" max="9474" width="8.7109375" style="52" customWidth="1"/>
    <col min="9475" max="9475" width="13.28515625" style="52" customWidth="1"/>
    <col min="9476" max="9476" width="13.85546875" style="52" customWidth="1"/>
    <col min="9477" max="9477" width="15.140625" style="52" customWidth="1"/>
    <col min="9478" max="9478" width="14.28515625" style="52" customWidth="1"/>
    <col min="9479" max="9479" width="12" style="52" customWidth="1"/>
    <col min="9480" max="9480" width="11.28515625" style="52" customWidth="1"/>
    <col min="9481" max="9481" width="11.85546875" style="52" customWidth="1"/>
    <col min="9482" max="9666" width="15.7109375" style="52" customWidth="1"/>
    <col min="9667" max="9728" width="0.85546875" style="52"/>
    <col min="9729" max="9729" width="39" style="52" customWidth="1"/>
    <col min="9730" max="9730" width="8.7109375" style="52" customWidth="1"/>
    <col min="9731" max="9731" width="13.28515625" style="52" customWidth="1"/>
    <col min="9732" max="9732" width="13.85546875" style="52" customWidth="1"/>
    <col min="9733" max="9733" width="15.140625" style="52" customWidth="1"/>
    <col min="9734" max="9734" width="14.28515625" style="52" customWidth="1"/>
    <col min="9735" max="9735" width="12" style="52" customWidth="1"/>
    <col min="9736" max="9736" width="11.28515625" style="52" customWidth="1"/>
    <col min="9737" max="9737" width="11.85546875" style="52" customWidth="1"/>
    <col min="9738" max="9922" width="15.7109375" style="52" customWidth="1"/>
    <col min="9923" max="9984" width="0.85546875" style="52"/>
    <col min="9985" max="9985" width="39" style="52" customWidth="1"/>
    <col min="9986" max="9986" width="8.7109375" style="52" customWidth="1"/>
    <col min="9987" max="9987" width="13.28515625" style="52" customWidth="1"/>
    <col min="9988" max="9988" width="13.85546875" style="52" customWidth="1"/>
    <col min="9989" max="9989" width="15.140625" style="52" customWidth="1"/>
    <col min="9990" max="9990" width="14.28515625" style="52" customWidth="1"/>
    <col min="9991" max="9991" width="12" style="52" customWidth="1"/>
    <col min="9992" max="9992" width="11.28515625" style="52" customWidth="1"/>
    <col min="9993" max="9993" width="11.85546875" style="52" customWidth="1"/>
    <col min="9994" max="10178" width="15.7109375" style="52" customWidth="1"/>
    <col min="10179" max="10240" width="0.85546875" style="52"/>
    <col min="10241" max="10241" width="39" style="52" customWidth="1"/>
    <col min="10242" max="10242" width="8.7109375" style="52" customWidth="1"/>
    <col min="10243" max="10243" width="13.28515625" style="52" customWidth="1"/>
    <col min="10244" max="10244" width="13.85546875" style="52" customWidth="1"/>
    <col min="10245" max="10245" width="15.140625" style="52" customWidth="1"/>
    <col min="10246" max="10246" width="14.28515625" style="52" customWidth="1"/>
    <col min="10247" max="10247" width="12" style="52" customWidth="1"/>
    <col min="10248" max="10248" width="11.28515625" style="52" customWidth="1"/>
    <col min="10249" max="10249" width="11.85546875" style="52" customWidth="1"/>
    <col min="10250" max="10434" width="15.7109375" style="52" customWidth="1"/>
    <col min="10435" max="10496" width="0.85546875" style="52"/>
    <col min="10497" max="10497" width="39" style="52" customWidth="1"/>
    <col min="10498" max="10498" width="8.7109375" style="52" customWidth="1"/>
    <col min="10499" max="10499" width="13.28515625" style="52" customWidth="1"/>
    <col min="10500" max="10500" width="13.85546875" style="52" customWidth="1"/>
    <col min="10501" max="10501" width="15.140625" style="52" customWidth="1"/>
    <col min="10502" max="10502" width="14.28515625" style="52" customWidth="1"/>
    <col min="10503" max="10503" width="12" style="52" customWidth="1"/>
    <col min="10504" max="10504" width="11.28515625" style="52" customWidth="1"/>
    <col min="10505" max="10505" width="11.85546875" style="52" customWidth="1"/>
    <col min="10506" max="10690" width="15.7109375" style="52" customWidth="1"/>
    <col min="10691" max="10752" width="0.85546875" style="52"/>
    <col min="10753" max="10753" width="39" style="52" customWidth="1"/>
    <col min="10754" max="10754" width="8.7109375" style="52" customWidth="1"/>
    <col min="10755" max="10755" width="13.28515625" style="52" customWidth="1"/>
    <col min="10756" max="10756" width="13.85546875" style="52" customWidth="1"/>
    <col min="10757" max="10757" width="15.140625" style="52" customWidth="1"/>
    <col min="10758" max="10758" width="14.28515625" style="52" customWidth="1"/>
    <col min="10759" max="10759" width="12" style="52" customWidth="1"/>
    <col min="10760" max="10760" width="11.28515625" style="52" customWidth="1"/>
    <col min="10761" max="10761" width="11.85546875" style="52" customWidth="1"/>
    <col min="10762" max="10946" width="15.7109375" style="52" customWidth="1"/>
    <col min="10947" max="11008" width="0.85546875" style="52"/>
    <col min="11009" max="11009" width="39" style="52" customWidth="1"/>
    <col min="11010" max="11010" width="8.7109375" style="52" customWidth="1"/>
    <col min="11011" max="11011" width="13.28515625" style="52" customWidth="1"/>
    <col min="11012" max="11012" width="13.85546875" style="52" customWidth="1"/>
    <col min="11013" max="11013" width="15.140625" style="52" customWidth="1"/>
    <col min="11014" max="11014" width="14.28515625" style="52" customWidth="1"/>
    <col min="11015" max="11015" width="12" style="52" customWidth="1"/>
    <col min="11016" max="11016" width="11.28515625" style="52" customWidth="1"/>
    <col min="11017" max="11017" width="11.85546875" style="52" customWidth="1"/>
    <col min="11018" max="11202" width="15.7109375" style="52" customWidth="1"/>
    <col min="11203" max="11264" width="0.85546875" style="52"/>
    <col min="11265" max="11265" width="39" style="52" customWidth="1"/>
    <col min="11266" max="11266" width="8.7109375" style="52" customWidth="1"/>
    <col min="11267" max="11267" width="13.28515625" style="52" customWidth="1"/>
    <col min="11268" max="11268" width="13.85546875" style="52" customWidth="1"/>
    <col min="11269" max="11269" width="15.140625" style="52" customWidth="1"/>
    <col min="11270" max="11270" width="14.28515625" style="52" customWidth="1"/>
    <col min="11271" max="11271" width="12" style="52" customWidth="1"/>
    <col min="11272" max="11272" width="11.28515625" style="52" customWidth="1"/>
    <col min="11273" max="11273" width="11.85546875" style="52" customWidth="1"/>
    <col min="11274" max="11458" width="15.7109375" style="52" customWidth="1"/>
    <col min="11459" max="11520" width="0.85546875" style="52"/>
    <col min="11521" max="11521" width="39" style="52" customWidth="1"/>
    <col min="11522" max="11522" width="8.7109375" style="52" customWidth="1"/>
    <col min="11523" max="11523" width="13.28515625" style="52" customWidth="1"/>
    <col min="11524" max="11524" width="13.85546875" style="52" customWidth="1"/>
    <col min="11525" max="11525" width="15.140625" style="52" customWidth="1"/>
    <col min="11526" max="11526" width="14.28515625" style="52" customWidth="1"/>
    <col min="11527" max="11527" width="12" style="52" customWidth="1"/>
    <col min="11528" max="11528" width="11.28515625" style="52" customWidth="1"/>
    <col min="11529" max="11529" width="11.85546875" style="52" customWidth="1"/>
    <col min="11530" max="11714" width="15.7109375" style="52" customWidth="1"/>
    <col min="11715" max="11776" width="0.85546875" style="52"/>
    <col min="11777" max="11777" width="39" style="52" customWidth="1"/>
    <col min="11778" max="11778" width="8.7109375" style="52" customWidth="1"/>
    <col min="11779" max="11779" width="13.28515625" style="52" customWidth="1"/>
    <col min="11780" max="11780" width="13.85546875" style="52" customWidth="1"/>
    <col min="11781" max="11781" width="15.140625" style="52" customWidth="1"/>
    <col min="11782" max="11782" width="14.28515625" style="52" customWidth="1"/>
    <col min="11783" max="11783" width="12" style="52" customWidth="1"/>
    <col min="11784" max="11784" width="11.28515625" style="52" customWidth="1"/>
    <col min="11785" max="11785" width="11.85546875" style="52" customWidth="1"/>
    <col min="11786" max="11970" width="15.7109375" style="52" customWidth="1"/>
    <col min="11971" max="12032" width="0.85546875" style="52"/>
    <col min="12033" max="12033" width="39" style="52" customWidth="1"/>
    <col min="12034" max="12034" width="8.7109375" style="52" customWidth="1"/>
    <col min="12035" max="12035" width="13.28515625" style="52" customWidth="1"/>
    <col min="12036" max="12036" width="13.85546875" style="52" customWidth="1"/>
    <col min="12037" max="12037" width="15.140625" style="52" customWidth="1"/>
    <col min="12038" max="12038" width="14.28515625" style="52" customWidth="1"/>
    <col min="12039" max="12039" width="12" style="52" customWidth="1"/>
    <col min="12040" max="12040" width="11.28515625" style="52" customWidth="1"/>
    <col min="12041" max="12041" width="11.85546875" style="52" customWidth="1"/>
    <col min="12042" max="12226" width="15.7109375" style="52" customWidth="1"/>
    <col min="12227" max="12288" width="0.85546875" style="52"/>
    <col min="12289" max="12289" width="39" style="52" customWidth="1"/>
    <col min="12290" max="12290" width="8.7109375" style="52" customWidth="1"/>
    <col min="12291" max="12291" width="13.28515625" style="52" customWidth="1"/>
    <col min="12292" max="12292" width="13.85546875" style="52" customWidth="1"/>
    <col min="12293" max="12293" width="15.140625" style="52" customWidth="1"/>
    <col min="12294" max="12294" width="14.28515625" style="52" customWidth="1"/>
    <col min="12295" max="12295" width="12" style="52" customWidth="1"/>
    <col min="12296" max="12296" width="11.28515625" style="52" customWidth="1"/>
    <col min="12297" max="12297" width="11.85546875" style="52" customWidth="1"/>
    <col min="12298" max="12482" width="15.7109375" style="52" customWidth="1"/>
    <col min="12483" max="12544" width="0.85546875" style="52"/>
    <col min="12545" max="12545" width="39" style="52" customWidth="1"/>
    <col min="12546" max="12546" width="8.7109375" style="52" customWidth="1"/>
    <col min="12547" max="12547" width="13.28515625" style="52" customWidth="1"/>
    <col min="12548" max="12548" width="13.85546875" style="52" customWidth="1"/>
    <col min="12549" max="12549" width="15.140625" style="52" customWidth="1"/>
    <col min="12550" max="12550" width="14.28515625" style="52" customWidth="1"/>
    <col min="12551" max="12551" width="12" style="52" customWidth="1"/>
    <col min="12552" max="12552" width="11.28515625" style="52" customWidth="1"/>
    <col min="12553" max="12553" width="11.85546875" style="52" customWidth="1"/>
    <col min="12554" max="12738" width="15.7109375" style="52" customWidth="1"/>
    <col min="12739" max="12800" width="0.85546875" style="52"/>
    <col min="12801" max="12801" width="39" style="52" customWidth="1"/>
    <col min="12802" max="12802" width="8.7109375" style="52" customWidth="1"/>
    <col min="12803" max="12803" width="13.28515625" style="52" customWidth="1"/>
    <col min="12804" max="12804" width="13.85546875" style="52" customWidth="1"/>
    <col min="12805" max="12805" width="15.140625" style="52" customWidth="1"/>
    <col min="12806" max="12806" width="14.28515625" style="52" customWidth="1"/>
    <col min="12807" max="12807" width="12" style="52" customWidth="1"/>
    <col min="12808" max="12808" width="11.28515625" style="52" customWidth="1"/>
    <col min="12809" max="12809" width="11.85546875" style="52" customWidth="1"/>
    <col min="12810" max="12994" width="15.7109375" style="52" customWidth="1"/>
    <col min="12995" max="13056" width="0.85546875" style="52"/>
    <col min="13057" max="13057" width="39" style="52" customWidth="1"/>
    <col min="13058" max="13058" width="8.7109375" style="52" customWidth="1"/>
    <col min="13059" max="13059" width="13.28515625" style="52" customWidth="1"/>
    <col min="13060" max="13060" width="13.85546875" style="52" customWidth="1"/>
    <col min="13061" max="13061" width="15.140625" style="52" customWidth="1"/>
    <col min="13062" max="13062" width="14.28515625" style="52" customWidth="1"/>
    <col min="13063" max="13063" width="12" style="52" customWidth="1"/>
    <col min="13064" max="13064" width="11.28515625" style="52" customWidth="1"/>
    <col min="13065" max="13065" width="11.85546875" style="52" customWidth="1"/>
    <col min="13066" max="13250" width="15.7109375" style="52" customWidth="1"/>
    <col min="13251" max="13312" width="0.85546875" style="52"/>
    <col min="13313" max="13313" width="39" style="52" customWidth="1"/>
    <col min="13314" max="13314" width="8.7109375" style="52" customWidth="1"/>
    <col min="13315" max="13315" width="13.28515625" style="52" customWidth="1"/>
    <col min="13316" max="13316" width="13.85546875" style="52" customWidth="1"/>
    <col min="13317" max="13317" width="15.140625" style="52" customWidth="1"/>
    <col min="13318" max="13318" width="14.28515625" style="52" customWidth="1"/>
    <col min="13319" max="13319" width="12" style="52" customWidth="1"/>
    <col min="13320" max="13320" width="11.28515625" style="52" customWidth="1"/>
    <col min="13321" max="13321" width="11.85546875" style="52" customWidth="1"/>
    <col min="13322" max="13506" width="15.7109375" style="52" customWidth="1"/>
    <col min="13507" max="13568" width="0.85546875" style="52"/>
    <col min="13569" max="13569" width="39" style="52" customWidth="1"/>
    <col min="13570" max="13570" width="8.7109375" style="52" customWidth="1"/>
    <col min="13571" max="13571" width="13.28515625" style="52" customWidth="1"/>
    <col min="13572" max="13572" width="13.85546875" style="52" customWidth="1"/>
    <col min="13573" max="13573" width="15.140625" style="52" customWidth="1"/>
    <col min="13574" max="13574" width="14.28515625" style="52" customWidth="1"/>
    <col min="13575" max="13575" width="12" style="52" customWidth="1"/>
    <col min="13576" max="13576" width="11.28515625" style="52" customWidth="1"/>
    <col min="13577" max="13577" width="11.85546875" style="52" customWidth="1"/>
    <col min="13578" max="13762" width="15.7109375" style="52" customWidth="1"/>
    <col min="13763" max="13824" width="0.85546875" style="52"/>
    <col min="13825" max="13825" width="39" style="52" customWidth="1"/>
    <col min="13826" max="13826" width="8.7109375" style="52" customWidth="1"/>
    <col min="13827" max="13827" width="13.28515625" style="52" customWidth="1"/>
    <col min="13828" max="13828" width="13.85546875" style="52" customWidth="1"/>
    <col min="13829" max="13829" width="15.140625" style="52" customWidth="1"/>
    <col min="13830" max="13830" width="14.28515625" style="52" customWidth="1"/>
    <col min="13831" max="13831" width="12" style="52" customWidth="1"/>
    <col min="13832" max="13832" width="11.28515625" style="52" customWidth="1"/>
    <col min="13833" max="13833" width="11.85546875" style="52" customWidth="1"/>
    <col min="13834" max="14018" width="15.7109375" style="52" customWidth="1"/>
    <col min="14019" max="14080" width="0.85546875" style="52"/>
    <col min="14081" max="14081" width="39" style="52" customWidth="1"/>
    <col min="14082" max="14082" width="8.7109375" style="52" customWidth="1"/>
    <col min="14083" max="14083" width="13.28515625" style="52" customWidth="1"/>
    <col min="14084" max="14084" width="13.85546875" style="52" customWidth="1"/>
    <col min="14085" max="14085" width="15.140625" style="52" customWidth="1"/>
    <col min="14086" max="14086" width="14.28515625" style="52" customWidth="1"/>
    <col min="14087" max="14087" width="12" style="52" customWidth="1"/>
    <col min="14088" max="14088" width="11.28515625" style="52" customWidth="1"/>
    <col min="14089" max="14089" width="11.85546875" style="52" customWidth="1"/>
    <col min="14090" max="14274" width="15.7109375" style="52" customWidth="1"/>
    <col min="14275" max="14336" width="0.85546875" style="52"/>
    <col min="14337" max="14337" width="39" style="52" customWidth="1"/>
    <col min="14338" max="14338" width="8.7109375" style="52" customWidth="1"/>
    <col min="14339" max="14339" width="13.28515625" style="52" customWidth="1"/>
    <col min="14340" max="14340" width="13.85546875" style="52" customWidth="1"/>
    <col min="14341" max="14341" width="15.140625" style="52" customWidth="1"/>
    <col min="14342" max="14342" width="14.28515625" style="52" customWidth="1"/>
    <col min="14343" max="14343" width="12" style="52" customWidth="1"/>
    <col min="14344" max="14344" width="11.28515625" style="52" customWidth="1"/>
    <col min="14345" max="14345" width="11.85546875" style="52" customWidth="1"/>
    <col min="14346" max="14530" width="15.7109375" style="52" customWidth="1"/>
    <col min="14531" max="14592" width="0.85546875" style="52"/>
    <col min="14593" max="14593" width="39" style="52" customWidth="1"/>
    <col min="14594" max="14594" width="8.7109375" style="52" customWidth="1"/>
    <col min="14595" max="14595" width="13.28515625" style="52" customWidth="1"/>
    <col min="14596" max="14596" width="13.85546875" style="52" customWidth="1"/>
    <col min="14597" max="14597" width="15.140625" style="52" customWidth="1"/>
    <col min="14598" max="14598" width="14.28515625" style="52" customWidth="1"/>
    <col min="14599" max="14599" width="12" style="52" customWidth="1"/>
    <col min="14600" max="14600" width="11.28515625" style="52" customWidth="1"/>
    <col min="14601" max="14601" width="11.85546875" style="52" customWidth="1"/>
    <col min="14602" max="14786" width="15.7109375" style="52" customWidth="1"/>
    <col min="14787" max="14848" width="0.85546875" style="52"/>
    <col min="14849" max="14849" width="39" style="52" customWidth="1"/>
    <col min="14850" max="14850" width="8.7109375" style="52" customWidth="1"/>
    <col min="14851" max="14851" width="13.28515625" style="52" customWidth="1"/>
    <col min="14852" max="14852" width="13.85546875" style="52" customWidth="1"/>
    <col min="14853" max="14853" width="15.140625" style="52" customWidth="1"/>
    <col min="14854" max="14854" width="14.28515625" style="52" customWidth="1"/>
    <col min="14855" max="14855" width="12" style="52" customWidth="1"/>
    <col min="14856" max="14856" width="11.28515625" style="52" customWidth="1"/>
    <col min="14857" max="14857" width="11.85546875" style="52" customWidth="1"/>
    <col min="14858" max="15042" width="15.7109375" style="52" customWidth="1"/>
    <col min="15043" max="15104" width="0.85546875" style="52"/>
    <col min="15105" max="15105" width="39" style="52" customWidth="1"/>
    <col min="15106" max="15106" width="8.7109375" style="52" customWidth="1"/>
    <col min="15107" max="15107" width="13.28515625" style="52" customWidth="1"/>
    <col min="15108" max="15108" width="13.85546875" style="52" customWidth="1"/>
    <col min="15109" max="15109" width="15.140625" style="52" customWidth="1"/>
    <col min="15110" max="15110" width="14.28515625" style="52" customWidth="1"/>
    <col min="15111" max="15111" width="12" style="52" customWidth="1"/>
    <col min="15112" max="15112" width="11.28515625" style="52" customWidth="1"/>
    <col min="15113" max="15113" width="11.85546875" style="52" customWidth="1"/>
    <col min="15114" max="15298" width="15.7109375" style="52" customWidth="1"/>
    <col min="15299" max="15360" width="0.85546875" style="52"/>
    <col min="15361" max="15361" width="39" style="52" customWidth="1"/>
    <col min="15362" max="15362" width="8.7109375" style="52" customWidth="1"/>
    <col min="15363" max="15363" width="13.28515625" style="52" customWidth="1"/>
    <col min="15364" max="15364" width="13.85546875" style="52" customWidth="1"/>
    <col min="15365" max="15365" width="15.140625" style="52" customWidth="1"/>
    <col min="15366" max="15366" width="14.28515625" style="52" customWidth="1"/>
    <col min="15367" max="15367" width="12" style="52" customWidth="1"/>
    <col min="15368" max="15368" width="11.28515625" style="52" customWidth="1"/>
    <col min="15369" max="15369" width="11.85546875" style="52" customWidth="1"/>
    <col min="15370" max="15554" width="15.7109375" style="52" customWidth="1"/>
    <col min="15555" max="15616" width="0.85546875" style="52"/>
    <col min="15617" max="15617" width="39" style="52" customWidth="1"/>
    <col min="15618" max="15618" width="8.7109375" style="52" customWidth="1"/>
    <col min="15619" max="15619" width="13.28515625" style="52" customWidth="1"/>
    <col min="15620" max="15620" width="13.85546875" style="52" customWidth="1"/>
    <col min="15621" max="15621" width="15.140625" style="52" customWidth="1"/>
    <col min="15622" max="15622" width="14.28515625" style="52" customWidth="1"/>
    <col min="15623" max="15623" width="12" style="52" customWidth="1"/>
    <col min="15624" max="15624" width="11.28515625" style="52" customWidth="1"/>
    <col min="15625" max="15625" width="11.85546875" style="52" customWidth="1"/>
    <col min="15626" max="15810" width="15.7109375" style="52" customWidth="1"/>
    <col min="15811" max="15872" width="0.85546875" style="52"/>
    <col min="15873" max="15873" width="39" style="52" customWidth="1"/>
    <col min="15874" max="15874" width="8.7109375" style="52" customWidth="1"/>
    <col min="15875" max="15875" width="13.28515625" style="52" customWidth="1"/>
    <col min="15876" max="15876" width="13.85546875" style="52" customWidth="1"/>
    <col min="15877" max="15877" width="15.140625" style="52" customWidth="1"/>
    <col min="15878" max="15878" width="14.28515625" style="52" customWidth="1"/>
    <col min="15879" max="15879" width="12" style="52" customWidth="1"/>
    <col min="15880" max="15880" width="11.28515625" style="52" customWidth="1"/>
    <col min="15881" max="15881" width="11.85546875" style="52" customWidth="1"/>
    <col min="15882" max="16066" width="15.7109375" style="52" customWidth="1"/>
    <col min="16067" max="16128" width="0.85546875" style="52"/>
    <col min="16129" max="16129" width="39" style="52" customWidth="1"/>
    <col min="16130" max="16130" width="8.7109375" style="52" customWidth="1"/>
    <col min="16131" max="16131" width="13.28515625" style="52" customWidth="1"/>
    <col min="16132" max="16132" width="13.85546875" style="52" customWidth="1"/>
    <col min="16133" max="16133" width="15.140625" style="52" customWidth="1"/>
    <col min="16134" max="16134" width="14.28515625" style="52" customWidth="1"/>
    <col min="16135" max="16135" width="12" style="52" customWidth="1"/>
    <col min="16136" max="16136" width="11.28515625" style="52" customWidth="1"/>
    <col min="16137" max="16137" width="11.85546875" style="52" customWidth="1"/>
    <col min="16138" max="16322" width="15.7109375" style="52" customWidth="1"/>
    <col min="16323" max="16384" width="0.85546875" style="52"/>
  </cols>
  <sheetData>
    <row r="1" spans="1:10" s="53" customFormat="1" x14ac:dyDescent="0.2">
      <c r="A1" s="236" t="s">
        <v>273</v>
      </c>
      <c r="B1" s="236"/>
      <c r="C1" s="236"/>
      <c r="D1" s="236"/>
      <c r="E1" s="236"/>
      <c r="F1" s="236"/>
      <c r="G1" s="236"/>
      <c r="H1" s="236"/>
      <c r="I1" s="236"/>
      <c r="J1" s="163"/>
    </row>
    <row r="2" spans="1:10" s="53" customFormat="1" x14ac:dyDescent="0.2">
      <c r="A2" s="236" t="s">
        <v>328</v>
      </c>
      <c r="B2" s="236"/>
      <c r="C2" s="236"/>
      <c r="D2" s="236"/>
      <c r="E2" s="236"/>
      <c r="F2" s="236"/>
      <c r="G2" s="236"/>
      <c r="H2" s="236"/>
      <c r="I2" s="236"/>
      <c r="J2" s="163"/>
    </row>
    <row r="3" spans="1:10" s="53" customFormat="1" x14ac:dyDescent="0.2">
      <c r="A3" s="164"/>
      <c r="B3" s="164"/>
      <c r="C3" s="100"/>
      <c r="D3" s="164"/>
      <c r="E3" s="164"/>
      <c r="F3" s="164"/>
      <c r="G3" s="164"/>
      <c r="H3" s="164"/>
      <c r="I3" s="85"/>
      <c r="J3" s="163"/>
    </row>
    <row r="4" spans="1:10" x14ac:dyDescent="0.2">
      <c r="A4" s="237" t="s">
        <v>0</v>
      </c>
      <c r="B4" s="238" t="s">
        <v>1</v>
      </c>
      <c r="C4" s="241" t="s">
        <v>274</v>
      </c>
      <c r="D4" s="242" t="s">
        <v>242</v>
      </c>
      <c r="E4" s="242"/>
      <c r="F4" s="242"/>
      <c r="G4" s="242"/>
      <c r="H4" s="242"/>
      <c r="I4" s="242"/>
    </row>
    <row r="5" spans="1:10" x14ac:dyDescent="0.2">
      <c r="A5" s="237"/>
      <c r="B5" s="239"/>
      <c r="C5" s="241"/>
      <c r="D5" s="243" t="s">
        <v>275</v>
      </c>
      <c r="E5" s="233" t="s">
        <v>276</v>
      </c>
      <c r="F5" s="245" t="s">
        <v>277</v>
      </c>
      <c r="G5" s="243" t="s">
        <v>278</v>
      </c>
      <c r="H5" s="233" t="s">
        <v>279</v>
      </c>
      <c r="I5" s="233"/>
    </row>
    <row r="6" spans="1:10" ht="27" customHeight="1" x14ac:dyDescent="0.2">
      <c r="A6" s="237"/>
      <c r="B6" s="240"/>
      <c r="C6" s="241"/>
      <c r="D6" s="244"/>
      <c r="E6" s="233"/>
      <c r="F6" s="246"/>
      <c r="G6" s="244"/>
      <c r="H6" s="55" t="s">
        <v>275</v>
      </c>
      <c r="I6" s="83" t="s">
        <v>280</v>
      </c>
    </row>
    <row r="7" spans="1:10" x14ac:dyDescent="0.2">
      <c r="A7" s="56" t="s">
        <v>45</v>
      </c>
      <c r="B7" s="56" t="s">
        <v>49</v>
      </c>
      <c r="C7" s="101" t="s">
        <v>50</v>
      </c>
      <c r="D7" s="56" t="s">
        <v>243</v>
      </c>
      <c r="E7" s="56" t="s">
        <v>244</v>
      </c>
      <c r="F7" s="56" t="s">
        <v>245</v>
      </c>
      <c r="G7" s="56" t="s">
        <v>246</v>
      </c>
      <c r="H7" s="57" t="s">
        <v>247</v>
      </c>
      <c r="I7" s="84" t="s">
        <v>281</v>
      </c>
    </row>
    <row r="8" spans="1:10" s="53" customFormat="1" ht="25.5" x14ac:dyDescent="0.2">
      <c r="A8" s="116" t="s">
        <v>248</v>
      </c>
      <c r="B8" s="117" t="s">
        <v>184</v>
      </c>
      <c r="C8" s="102" t="s">
        <v>3</v>
      </c>
      <c r="D8" s="58">
        <f>D10+D11</f>
        <v>1931968.75</v>
      </c>
      <c r="E8" s="58">
        <f t="shared" ref="E8:H8" si="0">E10+E11</f>
        <v>0</v>
      </c>
      <c r="F8" s="58">
        <f t="shared" si="0"/>
        <v>0</v>
      </c>
      <c r="G8" s="58">
        <f t="shared" si="0"/>
        <v>0</v>
      </c>
      <c r="H8" s="58">
        <f t="shared" si="0"/>
        <v>1931968.75</v>
      </c>
      <c r="I8" s="58"/>
      <c r="J8" s="163"/>
    </row>
    <row r="9" spans="1:10" x14ac:dyDescent="0.2">
      <c r="A9" s="118" t="s">
        <v>2</v>
      </c>
      <c r="B9" s="119"/>
      <c r="C9" s="92"/>
      <c r="D9" s="60"/>
      <c r="E9" s="60"/>
      <c r="F9" s="60"/>
      <c r="G9" s="60"/>
      <c r="H9" s="61"/>
      <c r="I9" s="86"/>
    </row>
    <row r="10" spans="1:10" x14ac:dyDescent="0.2">
      <c r="A10" s="82" t="s">
        <v>295</v>
      </c>
      <c r="B10" s="119"/>
      <c r="C10" s="92"/>
      <c r="D10" s="60">
        <f>SUM(E10:I10)</f>
        <v>1931968.75</v>
      </c>
      <c r="E10" s="60">
        <v>0</v>
      </c>
      <c r="F10" s="60">
        <v>0</v>
      </c>
      <c r="G10" s="60">
        <v>0</v>
      </c>
      <c r="H10" s="61">
        <v>1931968.75</v>
      </c>
      <c r="I10" s="86"/>
    </row>
    <row r="11" spans="1:10" x14ac:dyDescent="0.2">
      <c r="A11" s="82" t="s">
        <v>296</v>
      </c>
      <c r="B11" s="119"/>
      <c r="C11" s="92"/>
      <c r="D11" s="60">
        <f>SUM(E11:I11)</f>
        <v>0</v>
      </c>
      <c r="E11" s="60">
        <v>0</v>
      </c>
      <c r="F11" s="60">
        <v>0</v>
      </c>
      <c r="G11" s="60">
        <v>0</v>
      </c>
      <c r="H11" s="61">
        <v>0</v>
      </c>
      <c r="I11" s="86"/>
    </row>
    <row r="12" spans="1:10" x14ac:dyDescent="0.2">
      <c r="A12" s="120"/>
      <c r="B12" s="121"/>
      <c r="C12" s="92"/>
      <c r="D12" s="60"/>
      <c r="E12" s="60"/>
      <c r="F12" s="60"/>
      <c r="G12" s="60"/>
      <c r="H12" s="61"/>
      <c r="I12" s="86"/>
    </row>
    <row r="13" spans="1:10" x14ac:dyDescent="0.2">
      <c r="A13" s="63" t="s">
        <v>60</v>
      </c>
      <c r="B13" s="64">
        <v>1000</v>
      </c>
      <c r="C13" s="102" t="s">
        <v>3</v>
      </c>
      <c r="D13" s="58">
        <f>D14+D16+D22+D25+D29+D32+D35</f>
        <v>357813883.18000001</v>
      </c>
      <c r="E13" s="58">
        <f t="shared" ref="E13:G13" si="1">E14+E16+E22+E25+E29+E32+E35</f>
        <v>268519000</v>
      </c>
      <c r="F13" s="58">
        <f t="shared" si="1"/>
        <v>63894883.18</v>
      </c>
      <c r="G13" s="58">
        <f t="shared" si="1"/>
        <v>0</v>
      </c>
      <c r="H13" s="58">
        <f>H14+H16+H22+H25+H29+H32+H35</f>
        <v>25400000</v>
      </c>
      <c r="I13" s="58">
        <f>I14+I16+I22+I25+I29+I32+I35</f>
        <v>0</v>
      </c>
    </row>
    <row r="14" spans="1:10" s="53" customFormat="1" ht="25.5" x14ac:dyDescent="0.2">
      <c r="A14" s="63" t="s">
        <v>250</v>
      </c>
      <c r="B14" s="64">
        <v>1100</v>
      </c>
      <c r="C14" s="102">
        <v>120</v>
      </c>
      <c r="D14" s="58">
        <v>0</v>
      </c>
      <c r="E14" s="58">
        <v>0</v>
      </c>
      <c r="F14" s="58">
        <v>0</v>
      </c>
      <c r="G14" s="58">
        <v>0</v>
      </c>
      <c r="H14" s="59">
        <v>0</v>
      </c>
      <c r="I14" s="87"/>
      <c r="J14" s="163"/>
    </row>
    <row r="15" spans="1:10" x14ac:dyDescent="0.2">
      <c r="A15" s="65"/>
      <c r="B15" s="66"/>
      <c r="C15" s="92"/>
      <c r="D15" s="60"/>
      <c r="E15" s="60"/>
      <c r="F15" s="60"/>
      <c r="G15" s="60"/>
      <c r="H15" s="61"/>
      <c r="I15" s="86"/>
    </row>
    <row r="16" spans="1:10" s="53" customFormat="1" ht="25.5" x14ac:dyDescent="0.2">
      <c r="A16" s="63" t="s">
        <v>62</v>
      </c>
      <c r="B16" s="64">
        <v>1200</v>
      </c>
      <c r="C16" s="102">
        <v>130</v>
      </c>
      <c r="D16" s="58">
        <f>SUM(E16:H16)</f>
        <v>293719000</v>
      </c>
      <c r="E16" s="58">
        <f>SUM(E17:E21)</f>
        <v>268519000</v>
      </c>
      <c r="F16" s="58">
        <f t="shared" ref="F16:G16" si="2">SUM(F17:F21)</f>
        <v>0</v>
      </c>
      <c r="G16" s="58">
        <f t="shared" si="2"/>
        <v>0</v>
      </c>
      <c r="H16" s="58">
        <f>SUM(H17:H21)</f>
        <v>25200000</v>
      </c>
      <c r="I16" s="87"/>
      <c r="J16" s="163"/>
    </row>
    <row r="17" spans="1:10" ht="60" x14ac:dyDescent="0.2">
      <c r="A17" s="67" t="s">
        <v>251</v>
      </c>
      <c r="B17" s="68"/>
      <c r="C17" s="92">
        <v>130</v>
      </c>
      <c r="D17" s="60">
        <f>SUM(E17:H17)</f>
        <v>268519000</v>
      </c>
      <c r="E17" s="60">
        <v>268519000</v>
      </c>
      <c r="F17" s="60">
        <v>0</v>
      </c>
      <c r="G17" s="60">
        <v>0</v>
      </c>
      <c r="H17" s="61">
        <v>0</v>
      </c>
      <c r="I17" s="86"/>
    </row>
    <row r="18" spans="1:10" ht="25.5" x14ac:dyDescent="0.2">
      <c r="A18" s="93" t="s">
        <v>299</v>
      </c>
      <c r="B18" s="68"/>
      <c r="C18" s="92">
        <v>130</v>
      </c>
      <c r="D18" s="60">
        <f t="shared" ref="D18:D21" si="3">SUM(E18:H18)</f>
        <v>24000000</v>
      </c>
      <c r="E18" s="60">
        <v>0</v>
      </c>
      <c r="F18" s="60">
        <v>0</v>
      </c>
      <c r="G18" s="60">
        <v>0</v>
      </c>
      <c r="H18" s="61">
        <v>24000000</v>
      </c>
      <c r="I18" s="86"/>
    </row>
    <row r="19" spans="1:10" x14ac:dyDescent="0.2">
      <c r="A19" s="93" t="s">
        <v>300</v>
      </c>
      <c r="B19" s="68"/>
      <c r="C19" s="92">
        <v>130</v>
      </c>
      <c r="D19" s="60">
        <f t="shared" si="3"/>
        <v>1200000</v>
      </c>
      <c r="E19" s="60">
        <v>0</v>
      </c>
      <c r="F19" s="60">
        <v>0</v>
      </c>
      <c r="G19" s="60">
        <v>0</v>
      </c>
      <c r="H19" s="61">
        <v>1200000</v>
      </c>
      <c r="I19" s="86"/>
    </row>
    <row r="20" spans="1:10" x14ac:dyDescent="0.2">
      <c r="A20" s="93" t="s">
        <v>301</v>
      </c>
      <c r="B20" s="68"/>
      <c r="C20" s="92">
        <v>130</v>
      </c>
      <c r="D20" s="60">
        <f t="shared" si="3"/>
        <v>0</v>
      </c>
      <c r="E20" s="60">
        <v>0</v>
      </c>
      <c r="F20" s="60">
        <v>0</v>
      </c>
      <c r="G20" s="60">
        <v>0</v>
      </c>
      <c r="H20" s="61">
        <v>0</v>
      </c>
      <c r="I20" s="86"/>
    </row>
    <row r="21" spans="1:10" ht="25.5" x14ac:dyDescent="0.2">
      <c r="A21" s="93" t="s">
        <v>302</v>
      </c>
      <c r="B21" s="68"/>
      <c r="C21" s="92">
        <v>130</v>
      </c>
      <c r="D21" s="60">
        <f t="shared" si="3"/>
        <v>0</v>
      </c>
      <c r="E21" s="60">
        <v>0</v>
      </c>
      <c r="F21" s="60">
        <v>0</v>
      </c>
      <c r="G21" s="60">
        <v>0</v>
      </c>
      <c r="H21" s="61">
        <v>0</v>
      </c>
      <c r="I21" s="86"/>
    </row>
    <row r="22" spans="1:10" s="53" customFormat="1" ht="25.5" x14ac:dyDescent="0.2">
      <c r="A22" s="63" t="s">
        <v>65</v>
      </c>
      <c r="B22" s="64">
        <v>1300</v>
      </c>
      <c r="C22" s="102">
        <v>140</v>
      </c>
      <c r="D22" s="58">
        <f>SUM(D24)</f>
        <v>100000</v>
      </c>
      <c r="E22" s="58">
        <f t="shared" ref="E22:H22" si="4">SUM(E24)</f>
        <v>0</v>
      </c>
      <c r="F22" s="58">
        <f t="shared" si="4"/>
        <v>0</v>
      </c>
      <c r="G22" s="58">
        <f t="shared" si="4"/>
        <v>0</v>
      </c>
      <c r="H22" s="58">
        <f t="shared" si="4"/>
        <v>100000</v>
      </c>
      <c r="I22" s="87"/>
      <c r="J22" s="163"/>
    </row>
    <row r="23" spans="1:10" x14ac:dyDescent="0.2">
      <c r="A23" s="69" t="s">
        <v>2</v>
      </c>
      <c r="B23" s="70"/>
      <c r="C23" s="92"/>
      <c r="D23" s="60"/>
      <c r="E23" s="60"/>
      <c r="F23" s="60"/>
      <c r="G23" s="60"/>
      <c r="H23" s="61"/>
      <c r="I23" s="86"/>
    </row>
    <row r="24" spans="1:10" x14ac:dyDescent="0.2">
      <c r="A24" s="65" t="s">
        <v>315</v>
      </c>
      <c r="B24" s="66"/>
      <c r="C24" s="92">
        <v>140</v>
      </c>
      <c r="D24" s="60">
        <f>SUM(E24:H24)</f>
        <v>100000</v>
      </c>
      <c r="E24" s="60">
        <v>0</v>
      </c>
      <c r="F24" s="60">
        <v>0</v>
      </c>
      <c r="G24" s="60">
        <v>0</v>
      </c>
      <c r="H24" s="61">
        <v>100000</v>
      </c>
      <c r="I24" s="86"/>
    </row>
    <row r="25" spans="1:10" s="53" customFormat="1" x14ac:dyDescent="0.2">
      <c r="A25" s="63" t="s">
        <v>66</v>
      </c>
      <c r="B25" s="64">
        <v>1400</v>
      </c>
      <c r="C25" s="102">
        <v>150</v>
      </c>
      <c r="D25" s="58">
        <f>SUM(E25:H25)</f>
        <v>63856600</v>
      </c>
      <c r="E25" s="58">
        <f>SUM(E27:E28)</f>
        <v>0</v>
      </c>
      <c r="F25" s="58">
        <f t="shared" ref="F25:H25" si="5">SUM(F27:F28)</f>
        <v>63756600</v>
      </c>
      <c r="G25" s="58">
        <f t="shared" si="5"/>
        <v>0</v>
      </c>
      <c r="H25" s="58">
        <f t="shared" si="5"/>
        <v>100000</v>
      </c>
      <c r="I25" s="87">
        <f>I27</f>
        <v>0</v>
      </c>
      <c r="J25" s="163"/>
    </row>
    <row r="26" spans="1:10" s="53" customFormat="1" x14ac:dyDescent="0.2">
      <c r="A26" s="65" t="s">
        <v>2</v>
      </c>
      <c r="B26" s="66"/>
      <c r="C26" s="92"/>
      <c r="D26" s="60"/>
      <c r="E26" s="60"/>
      <c r="F26" s="60"/>
      <c r="G26" s="60"/>
      <c r="H26" s="61"/>
      <c r="I26" s="87"/>
      <c r="J26" s="163"/>
    </row>
    <row r="27" spans="1:10" s="53" customFormat="1" x14ac:dyDescent="0.2">
      <c r="A27" s="65" t="s">
        <v>307</v>
      </c>
      <c r="B27" s="66"/>
      <c r="C27" s="92">
        <v>150</v>
      </c>
      <c r="D27" s="60">
        <f>SUM(E27:H27)</f>
        <v>63756600</v>
      </c>
      <c r="E27" s="60">
        <v>0</v>
      </c>
      <c r="F27" s="60">
        <v>63756600</v>
      </c>
      <c r="G27" s="60">
        <v>0</v>
      </c>
      <c r="H27" s="61">
        <v>0</v>
      </c>
      <c r="I27" s="87"/>
      <c r="J27" s="163"/>
    </row>
    <row r="28" spans="1:10" s="53" customFormat="1" x14ac:dyDescent="0.2">
      <c r="A28" s="65" t="s">
        <v>305</v>
      </c>
      <c r="B28" s="66"/>
      <c r="C28" s="92">
        <v>150</v>
      </c>
      <c r="D28" s="60">
        <f>SUM(E28:H28)</f>
        <v>100000</v>
      </c>
      <c r="E28" s="60">
        <v>0</v>
      </c>
      <c r="F28" s="60">
        <v>0</v>
      </c>
      <c r="G28" s="60">
        <v>0</v>
      </c>
      <c r="H28" s="61">
        <v>100000</v>
      </c>
      <c r="I28" s="87"/>
      <c r="J28" s="163"/>
    </row>
    <row r="29" spans="1:10" s="53" customFormat="1" x14ac:dyDescent="0.2">
      <c r="A29" s="63" t="s">
        <v>67</v>
      </c>
      <c r="B29" s="64">
        <v>1500</v>
      </c>
      <c r="C29" s="102"/>
      <c r="D29" s="58">
        <v>0</v>
      </c>
      <c r="E29" s="58">
        <v>0</v>
      </c>
      <c r="F29" s="58">
        <v>0</v>
      </c>
      <c r="G29" s="58">
        <v>0</v>
      </c>
      <c r="H29" s="59">
        <v>0</v>
      </c>
      <c r="I29" s="87"/>
      <c r="J29" s="163"/>
    </row>
    <row r="30" spans="1:10" s="53" customFormat="1" x14ac:dyDescent="0.2">
      <c r="A30" s="69" t="s">
        <v>2</v>
      </c>
      <c r="B30" s="70"/>
      <c r="C30" s="92"/>
      <c r="D30" s="60"/>
      <c r="E30" s="60"/>
      <c r="F30" s="60"/>
      <c r="G30" s="60"/>
      <c r="H30" s="61"/>
      <c r="I30" s="87"/>
      <c r="J30" s="163"/>
    </row>
    <row r="31" spans="1:10" x14ac:dyDescent="0.2">
      <c r="A31" s="65"/>
      <c r="B31" s="66"/>
      <c r="C31" s="92"/>
      <c r="D31" s="60"/>
      <c r="E31" s="60"/>
      <c r="F31" s="60"/>
      <c r="G31" s="60"/>
      <c r="H31" s="61"/>
      <c r="I31" s="86"/>
    </row>
    <row r="32" spans="1:10" s="53" customFormat="1" x14ac:dyDescent="0.2">
      <c r="A32" s="63" t="s">
        <v>70</v>
      </c>
      <c r="B32" s="64">
        <v>1900</v>
      </c>
      <c r="C32" s="102"/>
      <c r="D32" s="58">
        <f>SUM(D34)</f>
        <v>0</v>
      </c>
      <c r="E32" s="58">
        <f t="shared" ref="E32:H32" si="6">SUM(E34)</f>
        <v>0</v>
      </c>
      <c r="F32" s="58">
        <f t="shared" si="6"/>
        <v>0</v>
      </c>
      <c r="G32" s="58">
        <f t="shared" si="6"/>
        <v>0</v>
      </c>
      <c r="H32" s="58">
        <f t="shared" si="6"/>
        <v>0</v>
      </c>
      <c r="I32" s="87"/>
      <c r="J32" s="163"/>
    </row>
    <row r="33" spans="1:10" x14ac:dyDescent="0.2">
      <c r="A33" s="69" t="s">
        <v>2</v>
      </c>
      <c r="B33" s="70"/>
      <c r="C33" s="103"/>
      <c r="D33" s="71"/>
      <c r="E33" s="60"/>
      <c r="F33" s="60"/>
      <c r="G33" s="60"/>
      <c r="H33" s="61"/>
      <c r="I33" s="86"/>
    </row>
    <row r="34" spans="1:10" x14ac:dyDescent="0.2">
      <c r="A34" s="65" t="s">
        <v>320</v>
      </c>
      <c r="B34" s="66">
        <v>1901</v>
      </c>
      <c r="C34" s="92">
        <v>440</v>
      </c>
      <c r="D34" s="58">
        <f>H34</f>
        <v>0</v>
      </c>
      <c r="E34" s="60">
        <v>0</v>
      </c>
      <c r="F34" s="60">
        <v>0</v>
      </c>
      <c r="G34" s="60">
        <v>0</v>
      </c>
      <c r="H34" s="61">
        <v>0</v>
      </c>
      <c r="I34" s="86"/>
    </row>
    <row r="35" spans="1:10" s="53" customFormat="1" x14ac:dyDescent="0.2">
      <c r="A35" s="116" t="s">
        <v>252</v>
      </c>
      <c r="B35" s="122">
        <v>1980</v>
      </c>
      <c r="C35" s="102"/>
      <c r="D35" s="58">
        <f>SUM(E35:H35)</f>
        <v>138283.18</v>
      </c>
      <c r="E35" s="58">
        <f>SUM(E36:E37)</f>
        <v>0</v>
      </c>
      <c r="F35" s="58">
        <f t="shared" ref="F35:H35" si="7">SUM(F36:F37)</f>
        <v>138283.18</v>
      </c>
      <c r="G35" s="58">
        <f t="shared" si="7"/>
        <v>0</v>
      </c>
      <c r="H35" s="58">
        <f t="shared" si="7"/>
        <v>0</v>
      </c>
      <c r="I35" s="87"/>
      <c r="J35" s="163"/>
    </row>
    <row r="36" spans="1:10" s="53" customFormat="1" x14ac:dyDescent="0.2">
      <c r="A36" s="69" t="s">
        <v>2</v>
      </c>
      <c r="B36" s="70"/>
      <c r="C36" s="92"/>
      <c r="D36" s="60"/>
      <c r="E36" s="60"/>
      <c r="F36" s="60"/>
      <c r="G36" s="60"/>
      <c r="H36" s="61"/>
      <c r="I36" s="87"/>
      <c r="J36" s="163"/>
    </row>
    <row r="37" spans="1:10" s="53" customFormat="1" ht="38.25" x14ac:dyDescent="0.2">
      <c r="A37" s="65" t="s">
        <v>71</v>
      </c>
      <c r="B37" s="66">
        <v>1981</v>
      </c>
      <c r="C37" s="92"/>
      <c r="D37" s="60">
        <f>SUM(E37:H37)</f>
        <v>138283.18</v>
      </c>
      <c r="E37" s="60"/>
      <c r="F37" s="60">
        <v>138283.18</v>
      </c>
      <c r="G37" s="60"/>
      <c r="H37" s="61"/>
      <c r="I37" s="87"/>
      <c r="J37" s="163"/>
    </row>
    <row r="38" spans="1:10" x14ac:dyDescent="0.2">
      <c r="A38" s="63" t="s">
        <v>72</v>
      </c>
      <c r="B38" s="64">
        <v>2000</v>
      </c>
      <c r="C38" s="102" t="s">
        <v>3</v>
      </c>
      <c r="D38" s="58">
        <f t="shared" ref="D38:D43" si="8">SUM(E38:H38)</f>
        <v>358845851.93000001</v>
      </c>
      <c r="E38" s="58">
        <f>E39+E44+E52+E59+E64+E72+E76+E91</f>
        <v>268519000</v>
      </c>
      <c r="F38" s="58">
        <f>F39+F44+F52+F59+F64+F72+F76+F91</f>
        <v>63894883.18</v>
      </c>
      <c r="G38" s="58">
        <f t="shared" ref="G38" si="9">G39+G44+G52+G59+G64+G72+G76+G91</f>
        <v>0</v>
      </c>
      <c r="H38" s="58">
        <f>H39+H44+H52+H59+H64+H72+H76+H91</f>
        <v>26431968.75</v>
      </c>
      <c r="I38" s="58">
        <f>I39+I44+I52+I59+I64+I72+I76+I91</f>
        <v>0</v>
      </c>
    </row>
    <row r="39" spans="1:10" s="53" customFormat="1" ht="25.5" x14ac:dyDescent="0.2">
      <c r="A39" s="63" t="s">
        <v>253</v>
      </c>
      <c r="B39" s="64">
        <v>2100</v>
      </c>
      <c r="C39" s="102" t="s">
        <v>3</v>
      </c>
      <c r="D39" s="58">
        <f t="shared" si="8"/>
        <v>185409440.84999999</v>
      </c>
      <c r="E39" s="58">
        <f>E40+E41+E42+E43</f>
        <v>167803703.75</v>
      </c>
      <c r="F39" s="58">
        <f>F40+F41+F42+F43</f>
        <v>11575737.1</v>
      </c>
      <c r="G39" s="58">
        <f t="shared" ref="G39" si="10">G40+G41+G42</f>
        <v>0</v>
      </c>
      <c r="H39" s="58">
        <f>H40+H41+H42+H43</f>
        <v>6030000</v>
      </c>
      <c r="I39" s="87"/>
      <c r="J39" s="163"/>
    </row>
    <row r="40" spans="1:10" ht="24" x14ac:dyDescent="0.2">
      <c r="A40" s="69" t="s">
        <v>254</v>
      </c>
      <c r="B40" s="70">
        <v>2110</v>
      </c>
      <c r="C40" s="92">
        <v>111</v>
      </c>
      <c r="D40" s="60">
        <f t="shared" si="8"/>
        <v>179923657.66999999</v>
      </c>
      <c r="E40" s="60">
        <v>167143703.75</v>
      </c>
      <c r="F40" s="60">
        <f>359984.64+7919969.28</f>
        <v>8279953.9199999999</v>
      </c>
      <c r="G40" s="60">
        <v>0</v>
      </c>
      <c r="H40" s="61">
        <v>4500000</v>
      </c>
      <c r="I40" s="86"/>
      <c r="J40" s="90">
        <v>111</v>
      </c>
    </row>
    <row r="41" spans="1:10" ht="24" x14ac:dyDescent="0.2">
      <c r="A41" s="69" t="s">
        <v>75</v>
      </c>
      <c r="B41" s="70">
        <v>2120</v>
      </c>
      <c r="C41" s="92">
        <v>111</v>
      </c>
      <c r="D41" s="60">
        <f t="shared" si="8"/>
        <v>550000</v>
      </c>
      <c r="E41" s="60">
        <f>500000</f>
        <v>500000</v>
      </c>
      <c r="F41" s="60">
        <v>0</v>
      </c>
      <c r="G41" s="60">
        <v>0</v>
      </c>
      <c r="H41" s="61">
        <v>50000</v>
      </c>
      <c r="I41" s="86"/>
      <c r="J41" s="90">
        <v>266</v>
      </c>
    </row>
    <row r="42" spans="1:10" ht="36" x14ac:dyDescent="0.2">
      <c r="A42" s="69" t="s">
        <v>76</v>
      </c>
      <c r="B42" s="70">
        <v>2130</v>
      </c>
      <c r="C42" s="92">
        <v>112</v>
      </c>
      <c r="D42" s="60">
        <f t="shared" si="8"/>
        <v>4885783.18</v>
      </c>
      <c r="E42" s="60">
        <v>160000</v>
      </c>
      <c r="F42" s="60">
        <f>1456583.18+1839200</f>
        <v>3295783.1799999997</v>
      </c>
      <c r="G42" s="60">
        <v>0</v>
      </c>
      <c r="H42" s="61">
        <f>460000+970000</f>
        <v>1430000</v>
      </c>
      <c r="I42" s="86"/>
      <c r="J42" s="90" t="s">
        <v>303</v>
      </c>
    </row>
    <row r="43" spans="1:10" ht="36" x14ac:dyDescent="0.2">
      <c r="A43" s="69" t="s">
        <v>76</v>
      </c>
      <c r="B43" s="70">
        <v>2140</v>
      </c>
      <c r="C43" s="92">
        <v>113</v>
      </c>
      <c r="D43" s="60">
        <f t="shared" si="8"/>
        <v>50000</v>
      </c>
      <c r="E43" s="60">
        <v>0</v>
      </c>
      <c r="F43" s="60">
        <v>0</v>
      </c>
      <c r="G43" s="60">
        <v>0</v>
      </c>
      <c r="H43" s="61">
        <v>50000</v>
      </c>
      <c r="I43" s="86"/>
    </row>
    <row r="44" spans="1:10" s="53" customFormat="1" ht="51" x14ac:dyDescent="0.2">
      <c r="A44" s="63" t="s">
        <v>77</v>
      </c>
      <c r="B44" s="77">
        <v>2140</v>
      </c>
      <c r="C44" s="102" t="s">
        <v>3</v>
      </c>
      <c r="D44" s="58">
        <f t="shared" ref="D44:D102" si="11">SUM(E44:H44)</f>
        <v>54536944.609999999</v>
      </c>
      <c r="E44" s="58">
        <f>E45+E46+E47+E48+E49+E50+E51</f>
        <v>50477398.530000001</v>
      </c>
      <c r="F44" s="58">
        <f t="shared" ref="F44:H44" si="12">F45+F46+F47+F48+F49+F50+F51</f>
        <v>2700546.08</v>
      </c>
      <c r="G44" s="58">
        <f t="shared" si="12"/>
        <v>0</v>
      </c>
      <c r="H44" s="58">
        <f t="shared" si="12"/>
        <v>1359000</v>
      </c>
      <c r="I44" s="87"/>
      <c r="J44" s="163"/>
    </row>
    <row r="45" spans="1:10" ht="24" x14ac:dyDescent="0.2">
      <c r="A45" s="69" t="s">
        <v>255</v>
      </c>
      <c r="B45" s="70">
        <v>2141</v>
      </c>
      <c r="C45" s="92">
        <v>119</v>
      </c>
      <c r="D45" s="60">
        <f t="shared" si="11"/>
        <v>54536944.609999999</v>
      </c>
      <c r="E45" s="60">
        <v>50477398.530000001</v>
      </c>
      <c r="F45" s="60">
        <f>108715.36+2391830.72+200000</f>
        <v>2700546.08</v>
      </c>
      <c r="G45" s="60">
        <v>0</v>
      </c>
      <c r="H45" s="61">
        <f>H40*30.2/100</f>
        <v>1359000</v>
      </c>
      <c r="I45" s="86"/>
      <c r="J45" s="90">
        <v>213</v>
      </c>
    </row>
    <row r="46" spans="1:10" s="54" customFormat="1" x14ac:dyDescent="0.2">
      <c r="A46" s="69" t="s">
        <v>79</v>
      </c>
      <c r="B46" s="70">
        <v>2142</v>
      </c>
      <c r="C46" s="92">
        <v>119</v>
      </c>
      <c r="D46" s="60">
        <f t="shared" si="11"/>
        <v>0</v>
      </c>
      <c r="E46" s="123">
        <v>0</v>
      </c>
      <c r="F46" s="123">
        <v>0</v>
      </c>
      <c r="G46" s="123">
        <v>0</v>
      </c>
      <c r="H46" s="123">
        <v>0</v>
      </c>
      <c r="I46" s="88"/>
      <c r="J46" s="91"/>
    </row>
    <row r="47" spans="1:10" ht="24" x14ac:dyDescent="0.2">
      <c r="A47" s="69" t="s">
        <v>80</v>
      </c>
      <c r="B47" s="70">
        <v>2150</v>
      </c>
      <c r="C47" s="92">
        <v>119</v>
      </c>
      <c r="D47" s="60">
        <f t="shared" si="11"/>
        <v>0</v>
      </c>
      <c r="E47" s="123">
        <v>0</v>
      </c>
      <c r="F47" s="123">
        <v>0</v>
      </c>
      <c r="G47" s="123">
        <v>0</v>
      </c>
      <c r="H47" s="123">
        <v>0</v>
      </c>
      <c r="I47" s="86"/>
    </row>
    <row r="48" spans="1:10" ht="36" x14ac:dyDescent="0.2">
      <c r="A48" s="69" t="s">
        <v>186</v>
      </c>
      <c r="B48" s="70">
        <v>2160</v>
      </c>
      <c r="C48" s="92">
        <v>119</v>
      </c>
      <c r="D48" s="60">
        <f t="shared" si="11"/>
        <v>0</v>
      </c>
      <c r="E48" s="123">
        <v>0</v>
      </c>
      <c r="F48" s="123">
        <v>0</v>
      </c>
      <c r="G48" s="123">
        <v>0</v>
      </c>
      <c r="H48" s="123">
        <v>0</v>
      </c>
      <c r="I48" s="86"/>
    </row>
    <row r="49" spans="1:10" s="54" customFormat="1" ht="24" x14ac:dyDescent="0.2">
      <c r="A49" s="69" t="s">
        <v>81</v>
      </c>
      <c r="B49" s="70">
        <v>2170</v>
      </c>
      <c r="C49" s="92">
        <v>119</v>
      </c>
      <c r="D49" s="60">
        <f t="shared" si="11"/>
        <v>0</v>
      </c>
      <c r="E49" s="123">
        <v>0</v>
      </c>
      <c r="F49" s="123">
        <v>0</v>
      </c>
      <c r="G49" s="123">
        <v>0</v>
      </c>
      <c r="H49" s="123">
        <v>0</v>
      </c>
      <c r="I49" s="86"/>
      <c r="J49" s="91"/>
    </row>
    <row r="50" spans="1:10" ht="36" x14ac:dyDescent="0.2">
      <c r="A50" s="69" t="s">
        <v>82</v>
      </c>
      <c r="B50" s="70">
        <v>2180</v>
      </c>
      <c r="C50" s="92">
        <v>119</v>
      </c>
      <c r="D50" s="60">
        <f t="shared" si="11"/>
        <v>0</v>
      </c>
      <c r="E50" s="123">
        <v>0</v>
      </c>
      <c r="F50" s="123">
        <v>0</v>
      </c>
      <c r="G50" s="123">
        <v>0</v>
      </c>
      <c r="H50" s="123">
        <v>0</v>
      </c>
      <c r="I50" s="86"/>
    </row>
    <row r="51" spans="1:10" ht="24" x14ac:dyDescent="0.2">
      <c r="A51" s="69" t="s">
        <v>256</v>
      </c>
      <c r="B51" s="70">
        <v>2181</v>
      </c>
      <c r="C51" s="92">
        <v>119</v>
      </c>
      <c r="D51" s="60">
        <f t="shared" si="11"/>
        <v>0</v>
      </c>
      <c r="E51" s="123">
        <v>0</v>
      </c>
      <c r="F51" s="123">
        <v>0</v>
      </c>
      <c r="G51" s="123">
        <v>0</v>
      </c>
      <c r="H51" s="123">
        <v>0</v>
      </c>
      <c r="I51" s="86"/>
    </row>
    <row r="52" spans="1:10" s="53" customFormat="1" ht="25.5" x14ac:dyDescent="0.2">
      <c r="A52" s="63" t="s">
        <v>84</v>
      </c>
      <c r="B52" s="64">
        <v>2200</v>
      </c>
      <c r="C52" s="102" t="s">
        <v>3</v>
      </c>
      <c r="D52" s="58">
        <f t="shared" si="11"/>
        <v>51663400</v>
      </c>
      <c r="E52" s="58">
        <f>E53+E54+E56+E57+E58</f>
        <v>0</v>
      </c>
      <c r="F52" s="58">
        <f>F53+F56+F57+F58</f>
        <v>49618600</v>
      </c>
      <c r="G52" s="58">
        <f t="shared" ref="G52:I52" si="13">G53+G54+G56+G57+G58</f>
        <v>0</v>
      </c>
      <c r="H52" s="58">
        <f t="shared" si="13"/>
        <v>2044800</v>
      </c>
      <c r="I52" s="58">
        <f t="shared" si="13"/>
        <v>0</v>
      </c>
      <c r="J52" s="163"/>
    </row>
    <row r="53" spans="1:10" ht="36" x14ac:dyDescent="0.2">
      <c r="A53" s="69" t="s">
        <v>257</v>
      </c>
      <c r="B53" s="70">
        <v>2210</v>
      </c>
      <c r="C53" s="92">
        <v>320</v>
      </c>
      <c r="D53" s="60">
        <f t="shared" si="11"/>
        <v>30122700</v>
      </c>
      <c r="E53" s="60">
        <f>E54+E55</f>
        <v>0</v>
      </c>
      <c r="F53" s="60">
        <f>F54+F55</f>
        <v>30122700</v>
      </c>
      <c r="G53" s="60">
        <v>0</v>
      </c>
      <c r="H53" s="60">
        <v>0</v>
      </c>
      <c r="I53" s="86"/>
    </row>
    <row r="54" spans="1:10" ht="48" x14ac:dyDescent="0.2">
      <c r="A54" s="69" t="s">
        <v>258</v>
      </c>
      <c r="B54" s="70">
        <v>2211</v>
      </c>
      <c r="C54" s="92">
        <v>321</v>
      </c>
      <c r="D54" s="60">
        <f t="shared" si="11"/>
        <v>12244446</v>
      </c>
      <c r="E54" s="60">
        <v>0</v>
      </c>
      <c r="F54" s="60">
        <f>1288178+10956268</f>
        <v>12244446</v>
      </c>
      <c r="G54" s="60">
        <v>0</v>
      </c>
      <c r="H54" s="60">
        <v>0</v>
      </c>
      <c r="I54" s="86"/>
    </row>
    <row r="55" spans="1:10" ht="24" x14ac:dyDescent="0.2">
      <c r="A55" s="110" t="s">
        <v>153</v>
      </c>
      <c r="B55" s="70">
        <v>2212</v>
      </c>
      <c r="C55" s="92">
        <v>323</v>
      </c>
      <c r="D55" s="60">
        <f t="shared" si="11"/>
        <v>17878254</v>
      </c>
      <c r="E55" s="60">
        <v>0</v>
      </c>
      <c r="F55" s="60">
        <f>8799322+9078932</f>
        <v>17878254</v>
      </c>
      <c r="G55" s="60">
        <v>0</v>
      </c>
      <c r="H55" s="60">
        <v>0</v>
      </c>
      <c r="I55" s="86"/>
    </row>
    <row r="56" spans="1:10" ht="36" x14ac:dyDescent="0.2">
      <c r="A56" s="69" t="s">
        <v>87</v>
      </c>
      <c r="B56" s="70">
        <v>2220</v>
      </c>
      <c r="C56" s="92">
        <v>340</v>
      </c>
      <c r="D56" s="60">
        <f t="shared" si="11"/>
        <v>21540700</v>
      </c>
      <c r="E56" s="60">
        <v>0</v>
      </c>
      <c r="F56" s="60">
        <f>19495900</f>
        <v>19495900</v>
      </c>
      <c r="G56" s="60">
        <v>0</v>
      </c>
      <c r="H56" s="60">
        <f>1500000+500000+44800</f>
        <v>2044800</v>
      </c>
      <c r="I56" s="86"/>
    </row>
    <row r="57" spans="1:10" ht="60" x14ac:dyDescent="0.2">
      <c r="A57" s="69" t="s">
        <v>88</v>
      </c>
      <c r="B57" s="70">
        <v>2230</v>
      </c>
      <c r="C57" s="92">
        <v>350</v>
      </c>
      <c r="D57" s="60">
        <f t="shared" si="11"/>
        <v>0</v>
      </c>
      <c r="E57" s="60">
        <v>0</v>
      </c>
      <c r="F57" s="60">
        <v>0</v>
      </c>
      <c r="G57" s="60">
        <v>0</v>
      </c>
      <c r="H57" s="60">
        <v>0</v>
      </c>
      <c r="I57" s="86"/>
    </row>
    <row r="58" spans="1:10" x14ac:dyDescent="0.2">
      <c r="A58" s="69" t="s">
        <v>187</v>
      </c>
      <c r="B58" s="70">
        <v>2240</v>
      </c>
      <c r="C58" s="92"/>
      <c r="D58" s="60">
        <f t="shared" si="11"/>
        <v>0</v>
      </c>
      <c r="E58" s="60">
        <v>0</v>
      </c>
      <c r="F58" s="60">
        <v>0</v>
      </c>
      <c r="G58" s="60">
        <v>0</v>
      </c>
      <c r="H58" s="60">
        <v>0</v>
      </c>
      <c r="I58" s="86"/>
    </row>
    <row r="59" spans="1:10" s="53" customFormat="1" ht="25.5" x14ac:dyDescent="0.2">
      <c r="A59" s="63" t="s">
        <v>89</v>
      </c>
      <c r="B59" s="64">
        <v>2300</v>
      </c>
      <c r="C59" s="102" t="s">
        <v>3</v>
      </c>
      <c r="D59" s="58">
        <f t="shared" si="11"/>
        <v>2514629</v>
      </c>
      <c r="E59" s="58">
        <f>E61+E62+E63</f>
        <v>2216320</v>
      </c>
      <c r="F59" s="58">
        <f t="shared" ref="F59:H59" si="14">F61+F62+F63</f>
        <v>0</v>
      </c>
      <c r="G59" s="58">
        <f t="shared" si="14"/>
        <v>0</v>
      </c>
      <c r="H59" s="58">
        <f t="shared" si="14"/>
        <v>298309</v>
      </c>
      <c r="I59" s="87"/>
      <c r="J59" s="163"/>
    </row>
    <row r="60" spans="1:10" s="53" customFormat="1" x14ac:dyDescent="0.2">
      <c r="A60" s="69" t="s">
        <v>2</v>
      </c>
      <c r="B60" s="70"/>
      <c r="C60" s="92"/>
      <c r="D60" s="60"/>
      <c r="E60" s="60"/>
      <c r="F60" s="60"/>
      <c r="G60" s="60"/>
      <c r="H60" s="61"/>
      <c r="I60" s="87"/>
      <c r="J60" s="163"/>
    </row>
    <row r="61" spans="1:10" ht="24" x14ac:dyDescent="0.2">
      <c r="A61" s="69" t="s">
        <v>90</v>
      </c>
      <c r="B61" s="70" t="s">
        <v>3</v>
      </c>
      <c r="C61" s="92">
        <v>851</v>
      </c>
      <c r="D61" s="60">
        <f>SUM(E61:H61)</f>
        <v>2358174</v>
      </c>
      <c r="E61" s="60">
        <v>2215357</v>
      </c>
      <c r="F61" s="60">
        <v>0</v>
      </c>
      <c r="G61" s="60">
        <v>0</v>
      </c>
      <c r="H61" s="61">
        <v>142817</v>
      </c>
      <c r="I61" s="86"/>
      <c r="J61" s="90">
        <v>291</v>
      </c>
    </row>
    <row r="62" spans="1:10" ht="36" x14ac:dyDescent="0.2">
      <c r="A62" s="69" t="s">
        <v>171</v>
      </c>
      <c r="B62" s="70" t="s">
        <v>3</v>
      </c>
      <c r="C62" s="92">
        <v>852</v>
      </c>
      <c r="D62" s="60">
        <f t="shared" si="11"/>
        <v>26455</v>
      </c>
      <c r="E62" s="60">
        <v>963</v>
      </c>
      <c r="F62" s="60">
        <v>0</v>
      </c>
      <c r="G62" s="60">
        <v>0</v>
      </c>
      <c r="H62" s="61">
        <v>25492</v>
      </c>
      <c r="I62" s="86"/>
      <c r="J62" s="90">
        <v>291</v>
      </c>
    </row>
    <row r="63" spans="1:10" ht="24" x14ac:dyDescent="0.2">
      <c r="A63" s="69" t="s">
        <v>172</v>
      </c>
      <c r="B63" s="70" t="s">
        <v>3</v>
      </c>
      <c r="C63" s="92">
        <v>853</v>
      </c>
      <c r="D63" s="60">
        <f t="shared" si="11"/>
        <v>130000</v>
      </c>
      <c r="E63" s="60">
        <v>0</v>
      </c>
      <c r="F63" s="60">
        <v>0</v>
      </c>
      <c r="G63" s="60">
        <v>0</v>
      </c>
      <c r="H63" s="61">
        <v>130000</v>
      </c>
      <c r="I63" s="86"/>
      <c r="J63" s="90">
        <v>295.29700000000003</v>
      </c>
    </row>
    <row r="64" spans="1:10" s="53" customFormat="1" ht="25.5" x14ac:dyDescent="0.2">
      <c r="A64" s="63" t="s">
        <v>91</v>
      </c>
      <c r="B64" s="64">
        <v>2400</v>
      </c>
      <c r="C64" s="102"/>
      <c r="D64" s="58">
        <f t="shared" si="11"/>
        <v>0</v>
      </c>
      <c r="E64" s="58">
        <v>0</v>
      </c>
      <c r="F64" s="58">
        <v>0</v>
      </c>
      <c r="G64" s="58">
        <v>0</v>
      </c>
      <c r="H64" s="58">
        <v>0</v>
      </c>
      <c r="I64" s="87"/>
      <c r="J64" s="163"/>
    </row>
    <row r="65" spans="1:10" s="53" customFormat="1" x14ac:dyDescent="0.2">
      <c r="A65" s="69" t="s">
        <v>2</v>
      </c>
      <c r="B65" s="70"/>
      <c r="C65" s="92"/>
      <c r="D65" s="60"/>
      <c r="E65" s="60"/>
      <c r="F65" s="60"/>
      <c r="G65" s="60"/>
      <c r="H65" s="61"/>
      <c r="I65" s="87"/>
      <c r="J65" s="163"/>
    </row>
    <row r="66" spans="1:10" ht="24" x14ac:dyDescent="0.2">
      <c r="A66" s="69" t="s">
        <v>188</v>
      </c>
      <c r="B66" s="70">
        <v>2410</v>
      </c>
      <c r="C66" s="92"/>
      <c r="D66" s="60">
        <f t="shared" si="11"/>
        <v>0</v>
      </c>
      <c r="E66" s="60">
        <v>0</v>
      </c>
      <c r="F66" s="60">
        <v>0</v>
      </c>
      <c r="G66" s="60">
        <v>0</v>
      </c>
      <c r="H66" s="61">
        <v>0</v>
      </c>
      <c r="I66" s="86"/>
    </row>
    <row r="67" spans="1:10" ht="24" x14ac:dyDescent="0.2">
      <c r="A67" s="69" t="s">
        <v>189</v>
      </c>
      <c r="B67" s="70">
        <v>2420</v>
      </c>
      <c r="C67" s="92"/>
      <c r="D67" s="60">
        <f t="shared" si="11"/>
        <v>0</v>
      </c>
      <c r="E67" s="60">
        <v>0</v>
      </c>
      <c r="F67" s="60">
        <v>0</v>
      </c>
      <c r="G67" s="60">
        <v>0</v>
      </c>
      <c r="H67" s="61">
        <v>0</v>
      </c>
      <c r="I67" s="86"/>
    </row>
    <row r="68" spans="1:10" ht="48" x14ac:dyDescent="0.2">
      <c r="A68" s="69" t="s">
        <v>282</v>
      </c>
      <c r="B68" s="70">
        <v>2430</v>
      </c>
      <c r="C68" s="92"/>
      <c r="D68" s="60">
        <f t="shared" si="11"/>
        <v>0</v>
      </c>
      <c r="E68" s="60">
        <v>0</v>
      </c>
      <c r="F68" s="60">
        <v>0</v>
      </c>
      <c r="G68" s="60">
        <v>0</v>
      </c>
      <c r="H68" s="61">
        <v>0</v>
      </c>
      <c r="I68" s="86"/>
    </row>
    <row r="69" spans="1:10" ht="24" x14ac:dyDescent="0.2">
      <c r="A69" s="69" t="s">
        <v>92</v>
      </c>
      <c r="B69" s="70">
        <v>2440</v>
      </c>
      <c r="C69" s="92"/>
      <c r="D69" s="60">
        <f t="shared" si="11"/>
        <v>0</v>
      </c>
      <c r="E69" s="60">
        <v>0</v>
      </c>
      <c r="F69" s="60">
        <v>0</v>
      </c>
      <c r="G69" s="60">
        <v>0</v>
      </c>
      <c r="H69" s="61">
        <v>0</v>
      </c>
      <c r="I69" s="86"/>
    </row>
    <row r="70" spans="1:10" x14ac:dyDescent="0.2">
      <c r="A70" s="69" t="s">
        <v>93</v>
      </c>
      <c r="B70" s="70">
        <v>2450</v>
      </c>
      <c r="C70" s="92"/>
      <c r="D70" s="60">
        <f t="shared" si="11"/>
        <v>0</v>
      </c>
      <c r="E70" s="60">
        <v>0</v>
      </c>
      <c r="F70" s="60">
        <v>0</v>
      </c>
      <c r="G70" s="60">
        <v>0</v>
      </c>
      <c r="H70" s="61">
        <v>0</v>
      </c>
      <c r="I70" s="86"/>
    </row>
    <row r="71" spans="1:10" ht="36" x14ac:dyDescent="0.2">
      <c r="A71" s="67" t="s">
        <v>94</v>
      </c>
      <c r="B71" s="68">
        <v>2460</v>
      </c>
      <c r="C71" s="92"/>
      <c r="D71" s="60">
        <f t="shared" si="11"/>
        <v>0</v>
      </c>
      <c r="E71" s="60">
        <v>0</v>
      </c>
      <c r="F71" s="60">
        <v>0</v>
      </c>
      <c r="G71" s="60">
        <v>0</v>
      </c>
      <c r="H71" s="61">
        <v>0</v>
      </c>
      <c r="I71" s="86"/>
    </row>
    <row r="72" spans="1:10" s="53" customFormat="1" ht="25.5" x14ac:dyDescent="0.2">
      <c r="A72" s="63" t="s">
        <v>95</v>
      </c>
      <c r="B72" s="64">
        <v>2500</v>
      </c>
      <c r="C72" s="102" t="s">
        <v>3</v>
      </c>
      <c r="D72" s="58">
        <f t="shared" si="11"/>
        <v>0</v>
      </c>
      <c r="E72" s="58">
        <f t="shared" ref="E72" si="15">SUM(F72:I72)</f>
        <v>0</v>
      </c>
      <c r="F72" s="58">
        <f t="shared" ref="F72" si="16">SUM(G72:J72)</f>
        <v>0</v>
      </c>
      <c r="G72" s="58">
        <f t="shared" ref="G72" si="17">SUM(H72:K72)</f>
        <v>0</v>
      </c>
      <c r="H72" s="58">
        <f t="shared" ref="H72" si="18">SUM(I72:L72)</f>
        <v>0</v>
      </c>
      <c r="I72" s="87"/>
      <c r="J72" s="163"/>
    </row>
    <row r="73" spans="1:10" s="53" customFormat="1" x14ac:dyDescent="0.2">
      <c r="A73" s="69" t="s">
        <v>283</v>
      </c>
      <c r="B73" s="70"/>
      <c r="C73" s="92"/>
      <c r="D73" s="60"/>
      <c r="E73" s="60"/>
      <c r="F73" s="60"/>
      <c r="G73" s="60"/>
      <c r="H73" s="61"/>
      <c r="I73" s="87"/>
      <c r="J73" s="163"/>
    </row>
    <row r="74" spans="1:10" ht="48" x14ac:dyDescent="0.2">
      <c r="A74" s="69" t="s">
        <v>96</v>
      </c>
      <c r="B74" s="70">
        <v>2520</v>
      </c>
      <c r="C74" s="92"/>
      <c r="D74" s="60">
        <f>SUM(E74:H74)</f>
        <v>0</v>
      </c>
      <c r="E74" s="60">
        <v>0</v>
      </c>
      <c r="F74" s="60">
        <v>0</v>
      </c>
      <c r="G74" s="60">
        <v>0</v>
      </c>
      <c r="H74" s="61">
        <v>0</v>
      </c>
      <c r="I74" s="86"/>
    </row>
    <row r="75" spans="1:10" x14ac:dyDescent="0.2">
      <c r="A75" s="69"/>
      <c r="B75" s="70"/>
      <c r="C75" s="92"/>
      <c r="D75" s="60"/>
      <c r="E75" s="60"/>
      <c r="F75" s="60"/>
      <c r="G75" s="60"/>
      <c r="H75" s="61"/>
      <c r="I75" s="86"/>
    </row>
    <row r="76" spans="1:10" s="53" customFormat="1" ht="25.5" x14ac:dyDescent="0.2">
      <c r="A76" s="116" t="s">
        <v>259</v>
      </c>
      <c r="B76" s="122">
        <v>2600</v>
      </c>
      <c r="C76" s="102" t="s">
        <v>3</v>
      </c>
      <c r="D76" s="58">
        <f t="shared" si="11"/>
        <v>64721437.469999999</v>
      </c>
      <c r="E76" s="58">
        <f>E77+E78+E79+E90</f>
        <v>48021577.719999999</v>
      </c>
      <c r="F76" s="58">
        <f t="shared" ref="F76:H76" si="19">F77+F78+F79+F90</f>
        <v>0</v>
      </c>
      <c r="G76" s="58">
        <f t="shared" si="19"/>
        <v>0</v>
      </c>
      <c r="H76" s="58">
        <f t="shared" si="19"/>
        <v>16699859.75</v>
      </c>
      <c r="I76" s="87"/>
      <c r="J76" s="163"/>
    </row>
    <row r="77" spans="1:10" ht="36" x14ac:dyDescent="0.2">
      <c r="A77" s="69" t="s">
        <v>260</v>
      </c>
      <c r="B77" s="70">
        <v>2610</v>
      </c>
      <c r="C77" s="92"/>
      <c r="D77" s="60">
        <f t="shared" si="11"/>
        <v>0</v>
      </c>
      <c r="E77" s="60">
        <v>0</v>
      </c>
      <c r="F77" s="60">
        <v>0</v>
      </c>
      <c r="G77" s="60">
        <v>0</v>
      </c>
      <c r="H77" s="61">
        <v>0</v>
      </c>
      <c r="I77" s="86"/>
    </row>
    <row r="78" spans="1:10" ht="36" x14ac:dyDescent="0.2">
      <c r="A78" s="69" t="s">
        <v>98</v>
      </c>
      <c r="B78" s="70">
        <v>2630</v>
      </c>
      <c r="C78" s="92"/>
      <c r="D78" s="60">
        <f t="shared" si="11"/>
        <v>0</v>
      </c>
      <c r="E78" s="60">
        <v>0</v>
      </c>
      <c r="F78" s="60">
        <v>0</v>
      </c>
      <c r="G78" s="60">
        <v>0</v>
      </c>
      <c r="H78" s="61">
        <v>0</v>
      </c>
      <c r="I78" s="86"/>
    </row>
    <row r="79" spans="1:10" s="53" customFormat="1" x14ac:dyDescent="0.2">
      <c r="A79" s="63" t="s">
        <v>99</v>
      </c>
      <c r="B79" s="234">
        <v>2640</v>
      </c>
      <c r="C79" s="102" t="s">
        <v>3</v>
      </c>
      <c r="D79" s="58">
        <f t="shared" si="11"/>
        <v>41342075.659999996</v>
      </c>
      <c r="E79" s="58">
        <f t="shared" ref="E79:H79" si="20">SUM(E81:E89)</f>
        <v>27493453.719999999</v>
      </c>
      <c r="F79" s="58">
        <f>SUM(F81:F89)</f>
        <v>0</v>
      </c>
      <c r="G79" s="58">
        <f t="shared" si="20"/>
        <v>0</v>
      </c>
      <c r="H79" s="58">
        <f t="shared" si="20"/>
        <v>13848621.939999999</v>
      </c>
      <c r="I79" s="58"/>
      <c r="J79" s="163"/>
    </row>
    <row r="80" spans="1:10" x14ac:dyDescent="0.2">
      <c r="A80" s="69" t="s">
        <v>2</v>
      </c>
      <c r="B80" s="235"/>
      <c r="C80" s="104"/>
      <c r="D80" s="60"/>
      <c r="E80" s="60"/>
      <c r="F80" s="60"/>
      <c r="G80" s="60"/>
      <c r="H80" s="61"/>
      <c r="I80" s="86"/>
    </row>
    <row r="81" spans="1:13" s="53" customFormat="1" x14ac:dyDescent="0.2">
      <c r="A81" s="69" t="s">
        <v>261</v>
      </c>
      <c r="B81" s="235"/>
      <c r="C81" s="105">
        <v>244</v>
      </c>
      <c r="D81" s="60">
        <f t="shared" si="11"/>
        <v>950000</v>
      </c>
      <c r="E81" s="60">
        <v>440000</v>
      </c>
      <c r="F81" s="60">
        <v>0</v>
      </c>
      <c r="G81" s="60">
        <v>0</v>
      </c>
      <c r="H81" s="61">
        <f>465000+45000</f>
        <v>510000</v>
      </c>
      <c r="I81" s="87"/>
      <c r="J81" s="90"/>
      <c r="K81" s="130"/>
      <c r="L81" s="130"/>
      <c r="M81" s="131"/>
    </row>
    <row r="82" spans="1:13" s="53" customFormat="1" x14ac:dyDescent="0.2">
      <c r="A82" s="69" t="s">
        <v>284</v>
      </c>
      <c r="B82" s="235"/>
      <c r="C82" s="105">
        <v>244</v>
      </c>
      <c r="D82" s="60">
        <f t="shared" si="11"/>
        <v>1400000</v>
      </c>
      <c r="E82" s="60">
        <v>0</v>
      </c>
      <c r="F82" s="60">
        <v>0</v>
      </c>
      <c r="G82" s="60">
        <v>0</v>
      </c>
      <c r="H82" s="61">
        <v>1400000</v>
      </c>
      <c r="I82" s="87"/>
      <c r="J82" s="90"/>
      <c r="K82" s="130"/>
      <c r="L82" s="131"/>
      <c r="M82" s="131"/>
    </row>
    <row r="83" spans="1:13" x14ac:dyDescent="0.2">
      <c r="A83" s="69" t="s">
        <v>262</v>
      </c>
      <c r="B83" s="235"/>
      <c r="C83" s="105">
        <v>244</v>
      </c>
      <c r="D83" s="60">
        <f t="shared" si="11"/>
        <v>1541033.01</v>
      </c>
      <c r="E83" s="60">
        <v>1410500</v>
      </c>
      <c r="F83" s="60">
        <v>0</v>
      </c>
      <c r="G83" s="60">
        <v>0</v>
      </c>
      <c r="H83" s="61">
        <f>130162+371.01</f>
        <v>130533.01</v>
      </c>
      <c r="I83" s="86"/>
      <c r="K83" s="131"/>
      <c r="L83" s="131"/>
      <c r="M83" s="131"/>
    </row>
    <row r="84" spans="1:13" x14ac:dyDescent="0.2">
      <c r="A84" s="109" t="s">
        <v>304</v>
      </c>
      <c r="B84" s="235"/>
      <c r="C84" s="105">
        <v>244</v>
      </c>
      <c r="D84" s="60">
        <f t="shared" si="11"/>
        <v>251032</v>
      </c>
      <c r="E84" s="60">
        <v>151032</v>
      </c>
      <c r="F84" s="60">
        <v>0</v>
      </c>
      <c r="G84" s="60">
        <v>0</v>
      </c>
      <c r="H84" s="61">
        <v>100000</v>
      </c>
      <c r="I84" s="86"/>
      <c r="K84" s="131"/>
      <c r="L84" s="131"/>
      <c r="M84" s="131"/>
    </row>
    <row r="85" spans="1:13" x14ac:dyDescent="0.2">
      <c r="A85" s="69" t="s">
        <v>263</v>
      </c>
      <c r="B85" s="235"/>
      <c r="C85" s="105">
        <v>244</v>
      </c>
      <c r="D85" s="60">
        <f t="shared" si="11"/>
        <v>3315260.8</v>
      </c>
      <c r="E85" s="60">
        <v>1683260.8</v>
      </c>
      <c r="F85" s="60">
        <v>0</v>
      </c>
      <c r="G85" s="60">
        <v>0</v>
      </c>
      <c r="H85" s="61">
        <v>1632000</v>
      </c>
      <c r="I85" s="86"/>
      <c r="K85" s="131"/>
      <c r="L85" s="131"/>
      <c r="M85" s="131"/>
    </row>
    <row r="86" spans="1:13" x14ac:dyDescent="0.2">
      <c r="A86" s="69" t="s">
        <v>264</v>
      </c>
      <c r="B86" s="235"/>
      <c r="C86" s="105">
        <v>244</v>
      </c>
      <c r="D86" s="60">
        <f t="shared" si="11"/>
        <v>13148236.92</v>
      </c>
      <c r="E86" s="60">
        <v>9758236.9199999999</v>
      </c>
      <c r="F86" s="60">
        <v>0</v>
      </c>
      <c r="G86" s="60">
        <v>0</v>
      </c>
      <c r="H86" s="61">
        <v>3390000</v>
      </c>
      <c r="I86" s="86"/>
      <c r="K86" s="131"/>
      <c r="L86" s="131"/>
      <c r="M86" s="131"/>
    </row>
    <row r="87" spans="1:13" x14ac:dyDescent="0.2">
      <c r="A87" s="69" t="s">
        <v>306</v>
      </c>
      <c r="B87" s="235"/>
      <c r="C87" s="105">
        <v>244</v>
      </c>
      <c r="D87" s="60">
        <f t="shared" si="11"/>
        <v>100000</v>
      </c>
      <c r="E87" s="60">
        <v>0</v>
      </c>
      <c r="F87" s="60">
        <v>0</v>
      </c>
      <c r="G87" s="60">
        <v>0</v>
      </c>
      <c r="H87" s="61">
        <v>100000</v>
      </c>
      <c r="I87" s="86"/>
      <c r="K87" s="131"/>
      <c r="L87" s="131"/>
      <c r="M87" s="131"/>
    </row>
    <row r="88" spans="1:13" x14ac:dyDescent="0.2">
      <c r="A88" s="69" t="s">
        <v>265</v>
      </c>
      <c r="B88" s="235"/>
      <c r="C88" s="105">
        <v>244</v>
      </c>
      <c r="D88" s="60">
        <f t="shared" si="11"/>
        <v>13325805.93</v>
      </c>
      <c r="E88" s="60">
        <v>10439717</v>
      </c>
      <c r="F88" s="60">
        <v>0</v>
      </c>
      <c r="G88" s="60">
        <v>0</v>
      </c>
      <c r="H88" s="61">
        <f>1354120.18+1531968.75</f>
        <v>2886088.9299999997</v>
      </c>
      <c r="I88" s="86"/>
      <c r="K88" s="131"/>
      <c r="L88" s="131"/>
      <c r="M88" s="131"/>
    </row>
    <row r="89" spans="1:13" x14ac:dyDescent="0.2">
      <c r="A89" s="69" t="s">
        <v>266</v>
      </c>
      <c r="B89" s="235"/>
      <c r="C89" s="105">
        <v>244</v>
      </c>
      <c r="D89" s="60">
        <f t="shared" si="11"/>
        <v>7310707</v>
      </c>
      <c r="E89" s="60">
        <v>3610707</v>
      </c>
      <c r="F89" s="60">
        <v>0</v>
      </c>
      <c r="G89" s="60">
        <v>0</v>
      </c>
      <c r="H89" s="61">
        <v>3700000</v>
      </c>
      <c r="I89" s="86"/>
      <c r="K89" s="131"/>
      <c r="L89" s="131"/>
      <c r="M89" s="131"/>
    </row>
    <row r="90" spans="1:13" x14ac:dyDescent="0.2">
      <c r="A90" s="69" t="s">
        <v>285</v>
      </c>
      <c r="B90" s="78">
        <v>2660</v>
      </c>
      <c r="C90" s="105">
        <v>247</v>
      </c>
      <c r="D90" s="58">
        <f t="shared" si="11"/>
        <v>23379361.809999999</v>
      </c>
      <c r="E90" s="58">
        <v>20528124</v>
      </c>
      <c r="F90" s="58">
        <v>0</v>
      </c>
      <c r="G90" s="58">
        <v>0</v>
      </c>
      <c r="H90" s="59">
        <v>2851237.81</v>
      </c>
      <c r="I90" s="87"/>
      <c r="K90" s="131"/>
      <c r="L90" s="131"/>
      <c r="M90" s="131"/>
    </row>
    <row r="91" spans="1:13" s="53" customFormat="1" ht="38.25" x14ac:dyDescent="0.2">
      <c r="A91" s="63" t="s">
        <v>100</v>
      </c>
      <c r="B91" s="64">
        <v>2700</v>
      </c>
      <c r="C91" s="102" t="s">
        <v>3</v>
      </c>
      <c r="D91" s="58">
        <f t="shared" si="11"/>
        <v>0</v>
      </c>
      <c r="E91" s="58">
        <v>0</v>
      </c>
      <c r="F91" s="58">
        <v>0</v>
      </c>
      <c r="G91" s="58">
        <v>0</v>
      </c>
      <c r="H91" s="59">
        <v>0</v>
      </c>
      <c r="I91" s="87"/>
      <c r="J91" s="163"/>
      <c r="K91" s="130"/>
      <c r="L91" s="130"/>
      <c r="M91" s="130"/>
    </row>
    <row r="92" spans="1:13" s="53" customFormat="1" x14ac:dyDescent="0.2">
      <c r="A92" s="69" t="s">
        <v>2</v>
      </c>
      <c r="B92" s="64"/>
      <c r="C92" s="102"/>
      <c r="D92" s="60">
        <f t="shared" si="11"/>
        <v>0</v>
      </c>
      <c r="E92" s="60"/>
      <c r="F92" s="60"/>
      <c r="G92" s="60"/>
      <c r="H92" s="61"/>
      <c r="I92" s="87"/>
      <c r="J92" s="163"/>
    </row>
    <row r="93" spans="1:13" ht="48" x14ac:dyDescent="0.2">
      <c r="A93" s="69" t="s">
        <v>267</v>
      </c>
      <c r="B93" s="66">
        <v>2710</v>
      </c>
      <c r="C93" s="92"/>
      <c r="D93" s="60">
        <f t="shared" si="11"/>
        <v>0</v>
      </c>
      <c r="E93" s="60">
        <v>0</v>
      </c>
      <c r="F93" s="60">
        <v>0</v>
      </c>
      <c r="G93" s="60">
        <v>0</v>
      </c>
      <c r="H93" s="61">
        <v>0</v>
      </c>
      <c r="I93" s="86"/>
      <c r="M93" s="131"/>
    </row>
    <row r="94" spans="1:13" ht="36" x14ac:dyDescent="0.2">
      <c r="A94" s="69" t="s">
        <v>102</v>
      </c>
      <c r="B94" s="66">
        <v>2720</v>
      </c>
      <c r="C94" s="92"/>
      <c r="D94" s="60">
        <f t="shared" si="11"/>
        <v>0</v>
      </c>
      <c r="E94" s="60">
        <v>0</v>
      </c>
      <c r="F94" s="60">
        <v>0</v>
      </c>
      <c r="G94" s="60">
        <v>0</v>
      </c>
      <c r="H94" s="61">
        <v>0</v>
      </c>
      <c r="I94" s="86"/>
    </row>
    <row r="95" spans="1:13" x14ac:dyDescent="0.2">
      <c r="A95" s="63" t="s">
        <v>268</v>
      </c>
      <c r="B95" s="64">
        <v>3000</v>
      </c>
      <c r="C95" s="102" t="s">
        <v>3</v>
      </c>
      <c r="D95" s="58">
        <f t="shared" si="11"/>
        <v>900000</v>
      </c>
      <c r="E95" s="58">
        <f>E96+E97+E98</f>
        <v>0</v>
      </c>
      <c r="F95" s="58">
        <f t="shared" ref="F95:H95" si="21">F96+F97+F98</f>
        <v>0</v>
      </c>
      <c r="G95" s="58">
        <f t="shared" si="21"/>
        <v>0</v>
      </c>
      <c r="H95" s="58">
        <f t="shared" si="21"/>
        <v>900000</v>
      </c>
      <c r="I95" s="86"/>
    </row>
    <row r="96" spans="1:13" ht="24" x14ac:dyDescent="0.2">
      <c r="A96" s="69" t="s">
        <v>269</v>
      </c>
      <c r="B96" s="70">
        <v>3010</v>
      </c>
      <c r="C96" s="102">
        <v>180</v>
      </c>
      <c r="D96" s="60">
        <f t="shared" si="11"/>
        <v>900000</v>
      </c>
      <c r="E96" s="60">
        <v>0</v>
      </c>
      <c r="F96" s="60">
        <v>0</v>
      </c>
      <c r="G96" s="60">
        <v>0</v>
      </c>
      <c r="H96" s="61">
        <v>900000</v>
      </c>
      <c r="I96" s="86"/>
    </row>
    <row r="97" spans="1:10" x14ac:dyDescent="0.2">
      <c r="A97" s="69" t="s">
        <v>104</v>
      </c>
      <c r="B97" s="70">
        <v>3020</v>
      </c>
      <c r="C97" s="92"/>
      <c r="D97" s="60">
        <f t="shared" si="11"/>
        <v>0</v>
      </c>
      <c r="E97" s="60">
        <v>0</v>
      </c>
      <c r="F97" s="60">
        <v>0</v>
      </c>
      <c r="G97" s="60">
        <v>0</v>
      </c>
      <c r="H97" s="61">
        <v>0</v>
      </c>
      <c r="I97" s="86"/>
    </row>
    <row r="98" spans="1:10" x14ac:dyDescent="0.2">
      <c r="A98" s="69" t="s">
        <v>270</v>
      </c>
      <c r="B98" s="70">
        <v>3030</v>
      </c>
      <c r="C98" s="92"/>
      <c r="D98" s="60">
        <f t="shared" si="11"/>
        <v>0</v>
      </c>
      <c r="E98" s="60">
        <v>0</v>
      </c>
      <c r="F98" s="60">
        <v>0</v>
      </c>
      <c r="G98" s="60">
        <v>0</v>
      </c>
      <c r="H98" s="61">
        <v>0</v>
      </c>
      <c r="I98" s="86"/>
    </row>
    <row r="99" spans="1:10" x14ac:dyDescent="0.2">
      <c r="A99" s="63" t="s">
        <v>271</v>
      </c>
      <c r="B99" s="64">
        <v>4000</v>
      </c>
      <c r="C99" s="102" t="s">
        <v>3</v>
      </c>
      <c r="D99" s="58">
        <f t="shared" si="11"/>
        <v>0</v>
      </c>
      <c r="E99" s="58">
        <v>0</v>
      </c>
      <c r="F99" s="58">
        <v>0</v>
      </c>
      <c r="G99" s="58">
        <v>0</v>
      </c>
      <c r="H99" s="59">
        <v>0</v>
      </c>
      <c r="I99" s="86"/>
    </row>
    <row r="100" spans="1:10" x14ac:dyDescent="0.2">
      <c r="A100" s="69" t="s">
        <v>2</v>
      </c>
      <c r="B100" s="70"/>
      <c r="C100" s="92"/>
      <c r="D100" s="60">
        <v>0</v>
      </c>
      <c r="E100" s="60">
        <v>0</v>
      </c>
      <c r="F100" s="60">
        <v>0</v>
      </c>
      <c r="G100" s="60">
        <v>0</v>
      </c>
      <c r="H100" s="61">
        <v>0</v>
      </c>
      <c r="I100" s="86"/>
    </row>
    <row r="101" spans="1:10" x14ac:dyDescent="0.2">
      <c r="A101" s="69"/>
      <c r="B101" s="70"/>
      <c r="C101" s="92"/>
      <c r="D101" s="60"/>
      <c r="E101" s="60"/>
      <c r="F101" s="60"/>
      <c r="G101" s="60"/>
      <c r="H101" s="61"/>
      <c r="I101" s="86"/>
    </row>
    <row r="102" spans="1:10" s="53" customFormat="1" ht="25.5" x14ac:dyDescent="0.2">
      <c r="A102" s="116" t="s">
        <v>249</v>
      </c>
      <c r="B102" s="117" t="s">
        <v>185</v>
      </c>
      <c r="C102" s="102"/>
      <c r="D102" s="58">
        <f t="shared" si="11"/>
        <v>0</v>
      </c>
      <c r="E102" s="58">
        <f>E8+E13-E38</f>
        <v>0</v>
      </c>
      <c r="F102" s="58">
        <f>F8+F13-F38</f>
        <v>0</v>
      </c>
      <c r="G102" s="58">
        <f>G8+G13-G38</f>
        <v>0</v>
      </c>
      <c r="H102" s="58">
        <f>H8+H13-H38-H96</f>
        <v>0</v>
      </c>
      <c r="I102" s="87"/>
      <c r="J102" s="163"/>
    </row>
    <row r="103" spans="1:10" s="53" customFormat="1" x14ac:dyDescent="0.2">
      <c r="A103" s="116" t="s">
        <v>2</v>
      </c>
      <c r="B103" s="122"/>
      <c r="C103" s="102"/>
      <c r="D103" s="60"/>
      <c r="E103" s="58"/>
      <c r="F103" s="58"/>
      <c r="G103" s="58"/>
      <c r="H103" s="59"/>
      <c r="I103" s="87"/>
      <c r="J103" s="163"/>
    </row>
    <row r="104" spans="1:10" x14ac:dyDescent="0.2">
      <c r="A104" s="72"/>
      <c r="B104" s="73"/>
      <c r="C104" s="106"/>
      <c r="D104" s="60"/>
      <c r="E104" s="62"/>
      <c r="F104" s="62"/>
      <c r="G104" s="62"/>
      <c r="H104" s="62"/>
      <c r="I104" s="86"/>
    </row>
    <row r="105" spans="1:10" x14ac:dyDescent="0.2">
      <c r="A105" s="72"/>
      <c r="B105" s="73"/>
      <c r="C105" s="106"/>
      <c r="D105" s="60"/>
      <c r="E105" s="62"/>
      <c r="F105" s="62"/>
      <c r="G105" s="62"/>
      <c r="H105" s="74"/>
      <c r="I105" s="86"/>
    </row>
    <row r="106" spans="1:10" x14ac:dyDescent="0.2">
      <c r="C106" s="107"/>
      <c r="D106" s="76"/>
      <c r="E106" s="76"/>
      <c r="F106" s="76"/>
      <c r="G106" s="76"/>
      <c r="H106" s="76"/>
    </row>
    <row r="107" spans="1:10" x14ac:dyDescent="0.2">
      <c r="C107" s="107"/>
      <c r="D107" s="76"/>
      <c r="E107" s="76"/>
      <c r="F107" s="76"/>
      <c r="G107" s="76"/>
      <c r="H107" s="76"/>
    </row>
    <row r="108" spans="1:10" x14ac:dyDescent="0.2">
      <c r="C108" s="107"/>
      <c r="D108" s="76"/>
      <c r="E108" s="76"/>
      <c r="F108" s="76"/>
      <c r="G108" s="76"/>
      <c r="H108" s="76"/>
    </row>
    <row r="109" spans="1:10" x14ac:dyDescent="0.2">
      <c r="C109" s="107"/>
      <c r="D109" s="76"/>
      <c r="E109" s="76"/>
      <c r="F109" s="76"/>
      <c r="G109" s="76"/>
      <c r="H109" s="76"/>
    </row>
  </sheetData>
  <mergeCells count="12">
    <mergeCell ref="H5:I5"/>
    <mergeCell ref="B79:B89"/>
    <mergeCell ref="A1:I1"/>
    <mergeCell ref="A2:I2"/>
    <mergeCell ref="A4:A6"/>
    <mergeCell ref="B4:B6"/>
    <mergeCell ref="C4:C6"/>
    <mergeCell ref="D4:I4"/>
    <mergeCell ref="D5:D6"/>
    <mergeCell ref="E5:E6"/>
    <mergeCell ref="F5:F6"/>
    <mergeCell ref="G5:G6"/>
  </mergeCells>
  <pageMargins left="0.70866141732283472" right="0.70866141732283472" top="0.74803149606299213" bottom="0.74803149606299213" header="0.31496062992125984" footer="0.31496062992125984"/>
  <pageSetup paperSize="9" scale="60" fitToHeight="0" orientation="portrait" r:id="rId1"/>
  <rowBreaks count="1" manualBreakCount="1">
    <brk id="49"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I53"/>
  <sheetViews>
    <sheetView view="pageBreakPreview" topLeftCell="A7" zoomScale="95" zoomScaleNormal="100" zoomScaleSheetLayoutView="95" workbookViewId="0">
      <selection activeCell="C9" sqref="C9"/>
    </sheetView>
  </sheetViews>
  <sheetFormatPr defaultColWidth="9.140625" defaultRowHeight="15" x14ac:dyDescent="0.25"/>
  <cols>
    <col min="1" max="1" width="35" style="16" customWidth="1"/>
    <col min="2" max="2" width="9.140625" style="16"/>
    <col min="3" max="6" width="14.5703125" style="16" customWidth="1"/>
    <col min="7" max="16384" width="9.140625" style="16"/>
  </cols>
  <sheetData>
    <row r="1" spans="1:9" ht="42.75" customHeight="1" x14ac:dyDescent="0.25">
      <c r="A1" s="247" t="s">
        <v>329</v>
      </c>
      <c r="B1" s="248"/>
      <c r="C1" s="248"/>
      <c r="D1" s="248"/>
      <c r="E1" s="248"/>
      <c r="F1" s="248"/>
    </row>
    <row r="3" spans="1:9" ht="57" x14ac:dyDescent="0.25">
      <c r="A3" s="97" t="s">
        <v>0</v>
      </c>
      <c r="B3" s="97" t="s">
        <v>132</v>
      </c>
      <c r="C3" s="97" t="s">
        <v>330</v>
      </c>
      <c r="D3" s="97" t="s">
        <v>331</v>
      </c>
      <c r="E3" s="97" t="s">
        <v>332</v>
      </c>
      <c r="F3" s="97" t="s">
        <v>58</v>
      </c>
      <c r="G3" s="115"/>
      <c r="I3" s="20"/>
    </row>
    <row r="4" spans="1:9" x14ac:dyDescent="0.25">
      <c r="A4" s="95">
        <v>1</v>
      </c>
      <c r="B4" s="95">
        <v>2</v>
      </c>
      <c r="C4" s="95">
        <v>4</v>
      </c>
      <c r="D4" s="95">
        <v>5</v>
      </c>
      <c r="E4" s="95">
        <v>6</v>
      </c>
      <c r="F4" s="95">
        <v>7</v>
      </c>
      <c r="G4" s="115"/>
    </row>
    <row r="5" spans="1:9" ht="62.25" customHeight="1" x14ac:dyDescent="0.25">
      <c r="A5" s="38" t="s">
        <v>24</v>
      </c>
      <c r="B5" s="95" t="s">
        <v>59</v>
      </c>
      <c r="C5" s="95" t="s">
        <v>59</v>
      </c>
      <c r="D5" s="95" t="s">
        <v>59</v>
      </c>
      <c r="E5" s="95" t="s">
        <v>59</v>
      </c>
      <c r="F5" s="95" t="s">
        <v>59</v>
      </c>
    </row>
    <row r="6" spans="1:9" ht="32.25" customHeight="1" x14ac:dyDescent="0.25">
      <c r="A6" s="96" t="s">
        <v>177</v>
      </c>
      <c r="B6" s="95" t="s">
        <v>16</v>
      </c>
      <c r="C6" s="99">
        <f>справочно!D40/1000</f>
        <v>179923.65766999999</v>
      </c>
      <c r="D6" s="99">
        <v>160000</v>
      </c>
      <c r="E6" s="99">
        <v>160000</v>
      </c>
      <c r="F6" s="99"/>
    </row>
    <row r="7" spans="1:9" ht="44.25" customHeight="1" x14ac:dyDescent="0.25">
      <c r="A7" s="96" t="s">
        <v>33</v>
      </c>
      <c r="B7" s="95" t="s">
        <v>16</v>
      </c>
      <c r="C7" s="99">
        <f>C6*30/100</f>
        <v>53977.097300999994</v>
      </c>
      <c r="D7" s="99">
        <f t="shared" ref="D7:E7" si="0">D6*30/100</f>
        <v>48000</v>
      </c>
      <c r="E7" s="99">
        <f t="shared" si="0"/>
        <v>48000</v>
      </c>
      <c r="F7" s="99"/>
    </row>
    <row r="8" spans="1:9" ht="24" customHeight="1" x14ac:dyDescent="0.25">
      <c r="A8" s="96" t="s">
        <v>2</v>
      </c>
      <c r="B8" s="96"/>
      <c r="C8" s="99"/>
      <c r="D8" s="99"/>
      <c r="E8" s="99"/>
      <c r="F8" s="99"/>
    </row>
    <row r="9" spans="1:9" ht="63.75" customHeight="1" x14ac:dyDescent="0.25">
      <c r="A9" s="96" t="s">
        <v>174</v>
      </c>
      <c r="B9" s="95" t="s">
        <v>16</v>
      </c>
      <c r="C9" s="99">
        <v>32000</v>
      </c>
      <c r="D9" s="99">
        <v>35000</v>
      </c>
      <c r="E9" s="99">
        <v>35000</v>
      </c>
      <c r="F9" s="99"/>
    </row>
    <row r="10" spans="1:9" ht="42" customHeight="1" x14ac:dyDescent="0.25">
      <c r="A10" s="96" t="s">
        <v>33</v>
      </c>
      <c r="B10" s="95" t="s">
        <v>16</v>
      </c>
      <c r="C10" s="99">
        <v>6500</v>
      </c>
      <c r="D10" s="99">
        <v>6700</v>
      </c>
      <c r="E10" s="99">
        <v>6700</v>
      </c>
      <c r="F10" s="99"/>
    </row>
    <row r="11" spans="1:9" ht="60.75" customHeight="1" x14ac:dyDescent="0.25">
      <c r="A11" s="96" t="s">
        <v>19</v>
      </c>
      <c r="B11" s="95" t="s">
        <v>16</v>
      </c>
      <c r="C11" s="99">
        <f>C6-C9-C13</f>
        <v>90414.761669999978</v>
      </c>
      <c r="D11" s="99">
        <f t="shared" ref="D11:E11" si="1">D6-D9-D13</f>
        <v>61986.5</v>
      </c>
      <c r="E11" s="99">
        <f t="shared" si="1"/>
        <v>57403.7</v>
      </c>
      <c r="F11" s="99"/>
    </row>
    <row r="12" spans="1:9" ht="42" customHeight="1" x14ac:dyDescent="0.25">
      <c r="A12" s="96" t="s">
        <v>33</v>
      </c>
      <c r="B12" s="95" t="s">
        <v>16</v>
      </c>
      <c r="C12" s="99">
        <v>18400</v>
      </c>
      <c r="D12" s="99">
        <v>18600</v>
      </c>
      <c r="E12" s="99">
        <v>18800</v>
      </c>
      <c r="F12" s="99"/>
    </row>
    <row r="13" spans="1:9" ht="83.45" customHeight="1" x14ac:dyDescent="0.25">
      <c r="A13" s="96" t="s">
        <v>133</v>
      </c>
      <c r="B13" s="95" t="s">
        <v>16</v>
      </c>
      <c r="C13" s="99">
        <f>C15+C16</f>
        <v>57508.896000000001</v>
      </c>
      <c r="D13" s="99">
        <f t="shared" ref="D13:E13" si="2">D15+D16</f>
        <v>63013.5</v>
      </c>
      <c r="E13" s="99">
        <f t="shared" si="2"/>
        <v>67596.3</v>
      </c>
      <c r="F13" s="99"/>
    </row>
    <row r="14" spans="1:9" ht="21.6" customHeight="1" x14ac:dyDescent="0.25">
      <c r="A14" s="96" t="s">
        <v>20</v>
      </c>
      <c r="B14" s="96"/>
      <c r="C14" s="99"/>
      <c r="D14" s="99"/>
      <c r="E14" s="99"/>
      <c r="F14" s="99"/>
    </row>
    <row r="15" spans="1:9" ht="17.25" customHeight="1" x14ac:dyDescent="0.25">
      <c r="A15" s="96" t="s">
        <v>308</v>
      </c>
      <c r="B15" s="95" t="s">
        <v>16</v>
      </c>
      <c r="C15" s="99">
        <f>C27*C32*12/1000</f>
        <v>44271.33</v>
      </c>
      <c r="D15" s="99">
        <f t="shared" ref="D15:E15" si="3">D27*D32*12/1000</f>
        <v>47965.5</v>
      </c>
      <c r="E15" s="99">
        <f t="shared" si="3"/>
        <v>51453.9</v>
      </c>
      <c r="F15" s="99"/>
    </row>
    <row r="16" spans="1:9" ht="17.25" customHeight="1" x14ac:dyDescent="0.25">
      <c r="A16" s="96" t="s">
        <v>309</v>
      </c>
      <c r="B16" s="95" t="s">
        <v>16</v>
      </c>
      <c r="C16" s="99">
        <f>C28*C33*12/1000</f>
        <v>13237.566000000001</v>
      </c>
      <c r="D16" s="99">
        <f t="shared" ref="D16:E16" si="4">D28*D33*12/1000</f>
        <v>15048</v>
      </c>
      <c r="E16" s="99">
        <f t="shared" si="4"/>
        <v>16142.4</v>
      </c>
      <c r="F16" s="99"/>
    </row>
    <row r="17" spans="1:6" ht="60" customHeight="1" x14ac:dyDescent="0.25">
      <c r="A17" s="96" t="s">
        <v>21</v>
      </c>
      <c r="B17" s="95" t="s">
        <v>15</v>
      </c>
      <c r="C17" s="99">
        <v>186</v>
      </c>
      <c r="D17" s="99">
        <v>190</v>
      </c>
      <c r="E17" s="99">
        <v>190</v>
      </c>
      <c r="F17" s="99"/>
    </row>
    <row r="18" spans="1:6" ht="21" customHeight="1" x14ac:dyDescent="0.25">
      <c r="A18" s="96" t="s">
        <v>2</v>
      </c>
      <c r="B18" s="96"/>
      <c r="C18" s="99"/>
      <c r="D18" s="99"/>
      <c r="E18" s="99"/>
      <c r="F18" s="99"/>
    </row>
    <row r="19" spans="1:6" ht="62.25" customHeight="1" x14ac:dyDescent="0.25">
      <c r="A19" s="96" t="s">
        <v>175</v>
      </c>
      <c r="B19" s="95" t="s">
        <v>15</v>
      </c>
      <c r="C19" s="99">
        <v>17.2</v>
      </c>
      <c r="D19" s="99">
        <v>17</v>
      </c>
      <c r="E19" s="99">
        <v>17</v>
      </c>
      <c r="F19" s="99"/>
    </row>
    <row r="20" spans="1:6" ht="61.5" customHeight="1" x14ac:dyDescent="0.25">
      <c r="A20" s="96" t="s">
        <v>22</v>
      </c>
      <c r="B20" s="95" t="s">
        <v>15</v>
      </c>
      <c r="C20" s="99">
        <f>186-17.2</f>
        <v>168.8</v>
      </c>
      <c r="D20" s="99">
        <f>190-17</f>
        <v>173</v>
      </c>
      <c r="E20" s="99">
        <v>173</v>
      </c>
      <c r="F20" s="99"/>
    </row>
    <row r="21" spans="1:6" ht="76.5" customHeight="1" x14ac:dyDescent="0.25">
      <c r="A21" s="96" t="s">
        <v>134</v>
      </c>
      <c r="B21" s="95" t="s">
        <v>15</v>
      </c>
      <c r="C21" s="99">
        <v>186</v>
      </c>
      <c r="D21" s="99">
        <v>190</v>
      </c>
      <c r="E21" s="99">
        <v>190</v>
      </c>
      <c r="F21" s="99"/>
    </row>
    <row r="22" spans="1:6" ht="23.25" customHeight="1" x14ac:dyDescent="0.25">
      <c r="A22" s="96" t="s">
        <v>2</v>
      </c>
      <c r="B22" s="96"/>
      <c r="C22" s="99"/>
      <c r="D22" s="99"/>
      <c r="E22" s="99"/>
      <c r="F22" s="99"/>
    </row>
    <row r="23" spans="1:6" ht="91.5" customHeight="1" x14ac:dyDescent="0.25">
      <c r="A23" s="96" t="s">
        <v>176</v>
      </c>
      <c r="B23" s="95" t="s">
        <v>15</v>
      </c>
      <c r="C23" s="99">
        <v>17.2</v>
      </c>
      <c r="D23" s="99">
        <v>17</v>
      </c>
      <c r="E23" s="99">
        <v>17</v>
      </c>
      <c r="F23" s="99"/>
    </row>
    <row r="24" spans="1:6" ht="78.75" customHeight="1" x14ac:dyDescent="0.25">
      <c r="A24" s="96" t="s">
        <v>135</v>
      </c>
      <c r="B24" s="95" t="s">
        <v>15</v>
      </c>
      <c r="C24" s="99">
        <v>168.8</v>
      </c>
      <c r="D24" s="99">
        <v>173</v>
      </c>
      <c r="E24" s="99">
        <v>173</v>
      </c>
      <c r="F24" s="99"/>
    </row>
    <row r="25" spans="1:6" ht="88.5" customHeight="1" x14ac:dyDescent="0.25">
      <c r="A25" s="96" t="s">
        <v>136</v>
      </c>
      <c r="B25" s="95" t="s">
        <v>15</v>
      </c>
      <c r="C25" s="99">
        <f>C27+C28</f>
        <v>65.599999999999994</v>
      </c>
      <c r="D25" s="99">
        <f>D27+D28</f>
        <v>67</v>
      </c>
      <c r="E25" s="99">
        <f>E27+E28</f>
        <v>67</v>
      </c>
      <c r="F25" s="99"/>
    </row>
    <row r="26" spans="1:6" ht="25.15" customHeight="1" x14ac:dyDescent="0.25">
      <c r="A26" s="96" t="s">
        <v>20</v>
      </c>
      <c r="B26" s="96"/>
      <c r="C26" s="99"/>
      <c r="D26" s="99"/>
      <c r="E26" s="99"/>
      <c r="F26" s="99"/>
    </row>
    <row r="27" spans="1:6" ht="14.45" customHeight="1" x14ac:dyDescent="0.25">
      <c r="A27" s="96" t="s">
        <v>308</v>
      </c>
      <c r="B27" s="95" t="s">
        <v>15</v>
      </c>
      <c r="C27" s="99">
        <v>50.5</v>
      </c>
      <c r="D27" s="99">
        <v>51</v>
      </c>
      <c r="E27" s="99">
        <v>51</v>
      </c>
      <c r="F27" s="99"/>
    </row>
    <row r="28" spans="1:6" ht="21" customHeight="1" x14ac:dyDescent="0.25">
      <c r="A28" s="96" t="s">
        <v>309</v>
      </c>
      <c r="B28" s="95" t="s">
        <v>15</v>
      </c>
      <c r="C28" s="99">
        <v>15.1</v>
      </c>
      <c r="D28" s="99">
        <v>16</v>
      </c>
      <c r="E28" s="99">
        <v>16</v>
      </c>
      <c r="F28" s="99"/>
    </row>
    <row r="29" spans="1:6" ht="93" customHeight="1" x14ac:dyDescent="0.25">
      <c r="A29" s="96" t="s">
        <v>32</v>
      </c>
      <c r="B29" s="95" t="s">
        <v>17</v>
      </c>
      <c r="C29" s="99">
        <v>73055</v>
      </c>
      <c r="D29" s="99">
        <v>78375</v>
      </c>
      <c r="E29" s="99">
        <v>84075</v>
      </c>
      <c r="F29" s="99"/>
    </row>
    <row r="30" spans="1:6" ht="63" customHeight="1" x14ac:dyDescent="0.25">
      <c r="A30" s="96" t="s">
        <v>137</v>
      </c>
      <c r="B30" s="95" t="s">
        <v>17</v>
      </c>
      <c r="C30" s="99" t="s">
        <v>59</v>
      </c>
      <c r="D30" s="99" t="s">
        <v>59</v>
      </c>
      <c r="E30" s="99" t="s">
        <v>59</v>
      </c>
      <c r="F30" s="99" t="s">
        <v>59</v>
      </c>
    </row>
    <row r="31" spans="1:6" ht="73.5" customHeight="1" x14ac:dyDescent="0.25">
      <c r="A31" s="96" t="s">
        <v>138</v>
      </c>
      <c r="B31" s="96"/>
      <c r="C31" s="99">
        <v>73055</v>
      </c>
      <c r="D31" s="99">
        <v>78375</v>
      </c>
      <c r="E31" s="99">
        <v>84075</v>
      </c>
      <c r="F31" s="99"/>
    </row>
    <row r="32" spans="1:6" ht="14.45" customHeight="1" x14ac:dyDescent="0.25">
      <c r="A32" s="96" t="s">
        <v>308</v>
      </c>
      <c r="B32" s="95" t="s">
        <v>17</v>
      </c>
      <c r="C32" s="99">
        <v>73055</v>
      </c>
      <c r="D32" s="99">
        <v>78375</v>
      </c>
      <c r="E32" s="99">
        <v>84075</v>
      </c>
      <c r="F32" s="99"/>
    </row>
    <row r="33" spans="1:6" ht="14.45" customHeight="1" x14ac:dyDescent="0.25">
      <c r="A33" s="96" t="s">
        <v>309</v>
      </c>
      <c r="B33" s="95" t="s">
        <v>17</v>
      </c>
      <c r="C33" s="99">
        <v>73055</v>
      </c>
      <c r="D33" s="99">
        <v>78375</v>
      </c>
      <c r="E33" s="99">
        <v>84075</v>
      </c>
      <c r="F33" s="99"/>
    </row>
    <row r="34" spans="1:6" ht="96" customHeight="1" x14ac:dyDescent="0.25">
      <c r="A34" s="96" t="s">
        <v>23</v>
      </c>
      <c r="B34" s="95" t="s">
        <v>18</v>
      </c>
      <c r="C34" s="99">
        <v>189.95</v>
      </c>
      <c r="D34" s="99">
        <v>150</v>
      </c>
      <c r="E34" s="99">
        <v>150</v>
      </c>
      <c r="F34" s="99"/>
    </row>
    <row r="35" spans="1:6" ht="88.5" customHeight="1" x14ac:dyDescent="0.25">
      <c r="A35" s="96" t="s">
        <v>139</v>
      </c>
      <c r="B35" s="95" t="s">
        <v>18</v>
      </c>
      <c r="C35" s="99" t="s">
        <v>59</v>
      </c>
      <c r="D35" s="99" t="s">
        <v>59</v>
      </c>
      <c r="E35" s="99" t="s">
        <v>59</v>
      </c>
      <c r="F35" s="99" t="s">
        <v>59</v>
      </c>
    </row>
    <row r="36" spans="1:6" ht="71.25" customHeight="1" x14ac:dyDescent="0.25">
      <c r="A36" s="96" t="s">
        <v>138</v>
      </c>
      <c r="B36" s="96"/>
      <c r="C36" s="99"/>
      <c r="D36" s="99"/>
      <c r="E36" s="99"/>
      <c r="F36" s="99"/>
    </row>
    <row r="37" spans="1:6" ht="21.6" customHeight="1" x14ac:dyDescent="0.25">
      <c r="A37" s="96" t="s">
        <v>308</v>
      </c>
      <c r="B37" s="95" t="s">
        <v>18</v>
      </c>
      <c r="C37" s="99">
        <v>100</v>
      </c>
      <c r="D37" s="99">
        <v>100</v>
      </c>
      <c r="E37" s="99">
        <v>100</v>
      </c>
      <c r="F37" s="99"/>
    </row>
    <row r="38" spans="1:6" ht="23.25" customHeight="1" x14ac:dyDescent="0.25">
      <c r="A38" s="96" t="s">
        <v>309</v>
      </c>
      <c r="B38" s="95" t="s">
        <v>18</v>
      </c>
      <c r="C38" s="99">
        <v>100</v>
      </c>
      <c r="D38" s="99">
        <v>100</v>
      </c>
      <c r="E38" s="99">
        <v>100</v>
      </c>
      <c r="F38" s="99"/>
    </row>
    <row r="39" spans="1:6" ht="63" customHeight="1" x14ac:dyDescent="0.25">
      <c r="A39" s="38" t="s">
        <v>25</v>
      </c>
      <c r="B39" s="95" t="s">
        <v>59</v>
      </c>
      <c r="C39" s="99" t="s">
        <v>59</v>
      </c>
      <c r="D39" s="99" t="s">
        <v>59</v>
      </c>
      <c r="E39" s="99" t="s">
        <v>59</v>
      </c>
      <c r="F39" s="99" t="s">
        <v>59</v>
      </c>
    </row>
    <row r="40" spans="1:6" ht="68.25" customHeight="1" x14ac:dyDescent="0.25">
      <c r="A40" s="96" t="s">
        <v>140</v>
      </c>
      <c r="B40" s="95" t="s">
        <v>141</v>
      </c>
      <c r="C40" s="124">
        <v>22538.800000000003</v>
      </c>
      <c r="D40" s="124">
        <v>22538.800000000003</v>
      </c>
      <c r="E40" s="124">
        <v>22538.800000000003</v>
      </c>
      <c r="F40" s="99"/>
    </row>
    <row r="41" spans="1:6" ht="20.25" customHeight="1" x14ac:dyDescent="0.25">
      <c r="A41" s="96" t="s">
        <v>2</v>
      </c>
      <c r="B41" s="96"/>
      <c r="C41" s="99"/>
      <c r="D41" s="99"/>
      <c r="E41" s="99"/>
      <c r="F41" s="99"/>
    </row>
    <row r="42" spans="1:6" ht="57" customHeight="1" x14ac:dyDescent="0.25">
      <c r="A42" s="96" t="s">
        <v>26</v>
      </c>
      <c r="B42" s="95" t="s">
        <v>141</v>
      </c>
      <c r="C42" s="124">
        <v>487.55</v>
      </c>
      <c r="D42" s="124">
        <v>487.55</v>
      </c>
      <c r="E42" s="124">
        <v>487.55</v>
      </c>
      <c r="F42" s="99"/>
    </row>
    <row r="43" spans="1:6" ht="76.5" customHeight="1" x14ac:dyDescent="0.25">
      <c r="A43" s="96" t="s">
        <v>142</v>
      </c>
      <c r="B43" s="95" t="s">
        <v>141</v>
      </c>
      <c r="C43" s="99" t="s">
        <v>310</v>
      </c>
      <c r="D43" s="99" t="s">
        <v>310</v>
      </c>
      <c r="E43" s="99" t="s">
        <v>310</v>
      </c>
      <c r="F43" s="99"/>
    </row>
    <row r="44" spans="1:6" ht="39" customHeight="1" x14ac:dyDescent="0.25">
      <c r="A44" s="96" t="s">
        <v>27</v>
      </c>
      <c r="B44" s="95" t="s">
        <v>141</v>
      </c>
      <c r="C44" s="99" t="s">
        <v>310</v>
      </c>
      <c r="D44" s="99" t="s">
        <v>310</v>
      </c>
      <c r="E44" s="99" t="s">
        <v>310</v>
      </c>
      <c r="F44" s="99"/>
    </row>
    <row r="45" spans="1:6" ht="51.75" customHeight="1" x14ac:dyDescent="0.25">
      <c r="A45" s="96" t="s">
        <v>28</v>
      </c>
      <c r="B45" s="95" t="s">
        <v>16</v>
      </c>
      <c r="C45" s="99">
        <f>справочно!D85/1000</f>
        <v>3315.2608</v>
      </c>
      <c r="D45" s="99">
        <v>3200</v>
      </c>
      <c r="E45" s="99">
        <v>3300</v>
      </c>
      <c r="F45" s="99"/>
    </row>
    <row r="46" spans="1:6" ht="24" customHeight="1" x14ac:dyDescent="0.25">
      <c r="A46" s="96" t="s">
        <v>2</v>
      </c>
      <c r="B46" s="96"/>
      <c r="C46" s="99"/>
      <c r="D46" s="99"/>
      <c r="E46" s="99"/>
      <c r="F46" s="99"/>
    </row>
    <row r="47" spans="1:6" ht="78" customHeight="1" x14ac:dyDescent="0.25">
      <c r="A47" s="96" t="s">
        <v>29</v>
      </c>
      <c r="B47" s="95" t="s">
        <v>16</v>
      </c>
      <c r="C47" s="99" t="s">
        <v>310</v>
      </c>
      <c r="D47" s="99" t="s">
        <v>310</v>
      </c>
      <c r="E47" s="99" t="s">
        <v>310</v>
      </c>
      <c r="F47" s="99"/>
    </row>
    <row r="48" spans="1:6" ht="96.75" customHeight="1" x14ac:dyDescent="0.25">
      <c r="A48" s="96" t="s">
        <v>143</v>
      </c>
      <c r="B48" s="95" t="s">
        <v>30</v>
      </c>
      <c r="C48" s="124">
        <v>0.5</v>
      </c>
      <c r="D48" s="124">
        <v>0.5</v>
      </c>
      <c r="E48" s="124">
        <v>0.5</v>
      </c>
      <c r="F48" s="99"/>
    </row>
    <row r="49" spans="1:6" ht="111" customHeight="1" x14ac:dyDescent="0.25">
      <c r="A49" s="96" t="s">
        <v>144</v>
      </c>
      <c r="B49" s="95" t="s">
        <v>30</v>
      </c>
      <c r="C49" s="124">
        <v>0.17</v>
      </c>
      <c r="D49" s="124">
        <v>0.17</v>
      </c>
      <c r="E49" s="124">
        <v>0.17</v>
      </c>
      <c r="F49" s="99"/>
    </row>
    <row r="50" spans="1:6" ht="135.75" customHeight="1" x14ac:dyDescent="0.25">
      <c r="A50" s="96" t="s">
        <v>31</v>
      </c>
      <c r="B50" s="95" t="s">
        <v>30</v>
      </c>
      <c r="C50" s="99">
        <v>0</v>
      </c>
      <c r="D50" s="99">
        <v>0</v>
      </c>
      <c r="E50" s="99">
        <v>0</v>
      </c>
      <c r="F50" s="99"/>
    </row>
    <row r="51" spans="1:6" x14ac:dyDescent="0.25">
      <c r="A51" s="96" t="s">
        <v>2</v>
      </c>
      <c r="B51" s="96" t="s">
        <v>30</v>
      </c>
      <c r="C51" s="99"/>
      <c r="D51" s="99"/>
      <c r="E51" s="99"/>
      <c r="F51" s="99"/>
    </row>
    <row r="52" spans="1:6" x14ac:dyDescent="0.25">
      <c r="A52" s="96" t="s">
        <v>42</v>
      </c>
      <c r="B52" s="96" t="s">
        <v>30</v>
      </c>
      <c r="C52" s="99"/>
      <c r="D52" s="99"/>
      <c r="E52" s="99"/>
      <c r="F52" s="99"/>
    </row>
    <row r="53" spans="1:6" ht="30" x14ac:dyDescent="0.25">
      <c r="A53" s="96" t="s">
        <v>152</v>
      </c>
      <c r="B53" s="96" t="s">
        <v>30</v>
      </c>
      <c r="C53" s="99"/>
      <c r="D53" s="99"/>
      <c r="E53" s="99"/>
      <c r="F53" s="99"/>
    </row>
  </sheetData>
  <mergeCells count="1">
    <mergeCell ref="A1:F1"/>
  </mergeCells>
  <pageMargins left="0.70866141732283472" right="0.70866141732283472" top="0.74803149606299213" bottom="0.74803149606299213"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view="pageBreakPreview" topLeftCell="A4" zoomScale="96" zoomScaleNormal="100" zoomScaleSheetLayoutView="96" workbookViewId="0">
      <selection activeCell="G25" sqref="G25"/>
    </sheetView>
  </sheetViews>
  <sheetFormatPr defaultColWidth="9.140625" defaultRowHeight="15" x14ac:dyDescent="0.25"/>
  <cols>
    <col min="1" max="1" width="29.140625" style="16" customWidth="1"/>
    <col min="2" max="2" width="17.42578125" style="22" customWidth="1"/>
    <col min="3" max="3" width="24.28515625" style="16" customWidth="1"/>
    <col min="4" max="4" width="17.42578125" style="22" customWidth="1"/>
    <col min="5" max="16384" width="9.140625" style="16"/>
  </cols>
  <sheetData>
    <row r="1" spans="1:8" ht="42.75" customHeight="1" x14ac:dyDescent="0.25">
      <c r="A1" s="249" t="s">
        <v>333</v>
      </c>
      <c r="B1" s="249"/>
      <c r="C1" s="249"/>
      <c r="D1" s="249"/>
    </row>
    <row r="3" spans="1:8" ht="96" customHeight="1" x14ac:dyDescent="0.25">
      <c r="A3" s="97" t="s">
        <v>34</v>
      </c>
      <c r="B3" s="97" t="s">
        <v>35</v>
      </c>
      <c r="C3" s="97" t="s">
        <v>37</v>
      </c>
      <c r="D3" s="97" t="s">
        <v>145</v>
      </c>
    </row>
    <row r="4" spans="1:8" ht="71.25" customHeight="1" x14ac:dyDescent="0.25">
      <c r="A4" s="96" t="s">
        <v>40</v>
      </c>
      <c r="B4" s="127" t="s">
        <v>334</v>
      </c>
      <c r="C4" s="125" t="s">
        <v>311</v>
      </c>
      <c r="D4" s="95" t="s">
        <v>310</v>
      </c>
    </row>
    <row r="5" spans="1:8" ht="57.75" customHeight="1" x14ac:dyDescent="0.25">
      <c r="A5" s="96" t="s">
        <v>38</v>
      </c>
      <c r="B5" s="95" t="s">
        <v>334</v>
      </c>
      <c r="C5" s="125" t="s">
        <v>312</v>
      </c>
      <c r="D5" s="95" t="s">
        <v>310</v>
      </c>
    </row>
    <row r="6" spans="1:8" ht="70.900000000000006" customHeight="1" x14ac:dyDescent="0.25">
      <c r="A6" s="96" t="s">
        <v>39</v>
      </c>
      <c r="B6" s="127" t="s">
        <v>334</v>
      </c>
      <c r="C6" s="125" t="s">
        <v>313</v>
      </c>
      <c r="D6" s="95" t="s">
        <v>310</v>
      </c>
    </row>
    <row r="7" spans="1:8" ht="51" customHeight="1" x14ac:dyDescent="0.25">
      <c r="A7" s="96" t="s">
        <v>41</v>
      </c>
      <c r="B7" s="127" t="s">
        <v>334</v>
      </c>
      <c r="C7" s="125" t="s">
        <v>314</v>
      </c>
      <c r="D7" s="127" t="s">
        <v>310</v>
      </c>
    </row>
    <row r="8" spans="1:8" x14ac:dyDescent="0.25">
      <c r="A8" s="96" t="s">
        <v>36</v>
      </c>
      <c r="B8" s="95" t="s">
        <v>59</v>
      </c>
      <c r="C8" s="95" t="s">
        <v>59</v>
      </c>
      <c r="D8" s="95"/>
    </row>
    <row r="10" spans="1:8" x14ac:dyDescent="0.25">
      <c r="A10" s="16" t="s">
        <v>321</v>
      </c>
    </row>
    <row r="11" spans="1:8" x14ac:dyDescent="0.25">
      <c r="A11" s="16" t="s">
        <v>199</v>
      </c>
      <c r="E11" s="30"/>
      <c r="F11" s="30"/>
      <c r="G11" s="30"/>
      <c r="H11" s="30"/>
    </row>
    <row r="12" spans="1:8" x14ac:dyDescent="0.25">
      <c r="A12" s="16" t="s">
        <v>322</v>
      </c>
      <c r="E12" s="31"/>
      <c r="F12" s="30"/>
      <c r="G12" s="30"/>
      <c r="H12" s="30"/>
    </row>
    <row r="13" spans="1:8" x14ac:dyDescent="0.25">
      <c r="A13" s="16" t="s">
        <v>200</v>
      </c>
      <c r="E13" s="31"/>
      <c r="F13" s="30"/>
      <c r="G13" s="30"/>
      <c r="H13" s="30"/>
    </row>
    <row r="14" spans="1:8" x14ac:dyDescent="0.25">
      <c r="A14" s="16" t="s">
        <v>337</v>
      </c>
      <c r="E14" s="30"/>
      <c r="F14" s="30"/>
      <c r="G14" s="30"/>
      <c r="H14" s="30"/>
    </row>
    <row r="16" spans="1:8" x14ac:dyDescent="0.25">
      <c r="A16" s="19" t="s">
        <v>182</v>
      </c>
      <c r="B16" s="22" t="s">
        <v>173</v>
      </c>
    </row>
    <row r="17" spans="1:4" x14ac:dyDescent="0.25">
      <c r="A17" s="16" t="s">
        <v>146</v>
      </c>
    </row>
    <row r="18" spans="1:4" x14ac:dyDescent="0.25">
      <c r="A18" s="16" t="s">
        <v>147</v>
      </c>
    </row>
    <row r="19" spans="1:4" x14ac:dyDescent="0.25">
      <c r="A19" s="16" t="s">
        <v>148</v>
      </c>
    </row>
    <row r="20" spans="1:4" x14ac:dyDescent="0.25">
      <c r="A20" s="16" t="s">
        <v>149</v>
      </c>
    </row>
    <row r="21" spans="1:4" x14ac:dyDescent="0.25">
      <c r="A21" s="16" t="s">
        <v>150</v>
      </c>
    </row>
    <row r="22" spans="1:4" x14ac:dyDescent="0.25">
      <c r="A22" s="16" t="s">
        <v>151</v>
      </c>
    </row>
    <row r="24" spans="1:4" ht="43.5" customHeight="1" x14ac:dyDescent="0.25">
      <c r="A24" s="250" t="s">
        <v>183</v>
      </c>
      <c r="B24" s="250"/>
      <c r="C24" s="250"/>
      <c r="D24" s="250"/>
    </row>
  </sheetData>
  <mergeCells count="2">
    <mergeCell ref="A1:D1"/>
    <mergeCell ref="A24:D24"/>
  </mergeCells>
  <pageMargins left="0.70866141732283472" right="0.70866141732283472" top="0.74803149606299213" bottom="0.74803149606299213" header="0.31496062992125984" footer="0.31496062992125984"/>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Титульный лист</vt:lpstr>
      <vt:lpstr>Раздел 1</vt:lpstr>
      <vt:lpstr>Раздел 2</vt:lpstr>
      <vt:lpstr>справочно</vt:lpstr>
      <vt:lpstr>Раздел 3</vt:lpstr>
      <vt:lpstr>Раздел 4</vt:lpstr>
      <vt:lpstr>'Раздел 1'!Область_печати</vt:lpstr>
      <vt:lpstr>'Раздел 2'!Область_печати</vt:lpstr>
      <vt:lpstr>'Раздел 3'!Область_печати</vt:lpstr>
      <vt:lpstr>'Раздел 4'!Область_печати</vt:lpstr>
      <vt:lpstr>справочно!Область_печати</vt:lpstr>
      <vt:lpstr>'Титульный лист'!Область_печати</vt:lpstr>
    </vt:vector>
  </TitlesOfParts>
  <Company>Министерство финансов Мурманской области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klemeshova</dc:creator>
  <cp:lastModifiedBy>RomanZES</cp:lastModifiedBy>
  <cp:lastPrinted>2024-01-31T08:39:15Z</cp:lastPrinted>
  <dcterms:created xsi:type="dcterms:W3CDTF">2015-12-03T07:22:45Z</dcterms:created>
  <dcterms:modified xsi:type="dcterms:W3CDTF">2024-03-27T13:17:15Z</dcterms:modified>
</cp:coreProperties>
</file>